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7755" tabRatio="797"/>
  </bookViews>
  <sheets>
    <sheet name="Resumo TOTAL 15 UNID" sheetId="21" r:id="rId1"/>
    <sheet name="Resumo" sheetId="1" r:id="rId2"/>
    <sheet name="RESUMO_CPU" sheetId="18" r:id="rId3"/>
    <sheet name="Orçamento_Galpão" sheetId="2" r:id="rId4"/>
    <sheet name="CPU_GALPÃO" sheetId="17" r:id="rId5"/>
    <sheet name="Casa para Elétrico" sheetId="8" r:id="rId6"/>
    <sheet name="Insumos" sheetId="15" r:id="rId7"/>
    <sheet name="Orçamento Gotejamento" sheetId="4" r:id="rId8"/>
    <sheet name="Implantação de PALMA" sheetId="6" r:id="rId9"/>
    <sheet name="CPU_palma" sheetId="19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aga14">#REF!</definedName>
    <definedName name="__aga16">#REF!</definedName>
    <definedName name="__asc321">#REF!</definedName>
    <definedName name="__bur3220">#REF!</definedName>
    <definedName name="__cap20">#REF!</definedName>
    <definedName name="__ccr12">#REF!</definedName>
    <definedName name="__cva32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jm10">#REF!</definedName>
    <definedName name="__djm15">#REF!</definedName>
    <definedName name="__epl2">#REF!</definedName>
    <definedName name="__epl5">#REF!</definedName>
    <definedName name="__est15">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tu1">#REF!</definedName>
    <definedName name="__jla20">#REF!</definedName>
    <definedName name="__jla32">#REF!</definedName>
    <definedName name="__lpi100">#REF!</definedName>
    <definedName name="__lvg10060">#REF!</definedName>
    <definedName name="__lvp32">#REF!</definedName>
    <definedName name="__lxa1">#REF!</definedName>
    <definedName name="__man50">#REF!</definedName>
    <definedName name="__ope1">#REF!</definedName>
    <definedName name="__ope2">#REF!</definedName>
    <definedName name="__ope3">#REF!</definedName>
    <definedName name="__pne1">#REF!</definedName>
    <definedName name="__pne2">#REF!</definedName>
    <definedName name="__prg1515">#REF!</definedName>
    <definedName name="__prg1827">#REF!</definedName>
    <definedName name="__ptc7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ge32">#REF!</definedName>
    <definedName name="__rgf60">#REF!</definedName>
    <definedName name="__rgp1">#REF!</definedName>
    <definedName name="__tap100">#REF!</definedName>
    <definedName name="__tb112">#REF!</definedName>
    <definedName name="__tb16">#REF!</definedName>
    <definedName name="__tb19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ca80">#REF!</definedName>
    <definedName name="__tea32">#REF!</definedName>
    <definedName name="__tea4560">#REF!</definedName>
    <definedName name="__tee100">#REF!</definedName>
    <definedName name="__ter10050">#REF!</definedName>
    <definedName name="__tfg50">#REF!</definedName>
    <definedName name="__tlf6">#REF!</definedName>
    <definedName name="__tub10012">#REF!</definedName>
    <definedName name="__tub10015">#REF!</definedName>
    <definedName name="__tub10020">#REF!</definedName>
    <definedName name="__tub15012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aga14" localSheetId="9">#REF!</definedName>
    <definedName name="_aga14" localSheetId="0">#REF!</definedName>
    <definedName name="_aga14" localSheetId="2">#REF!</definedName>
    <definedName name="_aga14">#REF!</definedName>
    <definedName name="_aga16" localSheetId="9">#REF!</definedName>
    <definedName name="_aga16" localSheetId="0">#REF!</definedName>
    <definedName name="_aga16" localSheetId="2">#REF!</definedName>
    <definedName name="_aga16">#REF!</definedName>
    <definedName name="_asc321" localSheetId="9">#REF!</definedName>
    <definedName name="_asc321" localSheetId="0">#REF!</definedName>
    <definedName name="_asc321" localSheetId="2">#REF!</definedName>
    <definedName name="_asc321">#REF!</definedName>
    <definedName name="_bur3220" localSheetId="9">#REF!</definedName>
    <definedName name="_bur3220" localSheetId="0">#REF!</definedName>
    <definedName name="_bur3220" localSheetId="2">#REF!</definedName>
    <definedName name="_bur3220">#REF!</definedName>
    <definedName name="_cap20" localSheetId="9">#REF!</definedName>
    <definedName name="_cap20" localSheetId="0">#REF!</definedName>
    <definedName name="_cap20" localSheetId="2">#REF!</definedName>
    <definedName name="_cap20">#REF!</definedName>
    <definedName name="_ccr12" localSheetId="9">#REF!</definedName>
    <definedName name="_ccr12" localSheetId="0">#REF!</definedName>
    <definedName name="_ccr12" localSheetId="2">#REF!</definedName>
    <definedName name="_ccr12">#REF!</definedName>
    <definedName name="_COD2" localSheetId="9">#REF!</definedName>
    <definedName name="_COD2" localSheetId="0">#REF!</definedName>
    <definedName name="_COD2" localSheetId="2">#REF!</definedName>
    <definedName name="_COD2">#REF!</definedName>
    <definedName name="_cva32" localSheetId="9">#REF!</definedName>
    <definedName name="_cva32" localSheetId="0">#REF!</definedName>
    <definedName name="_cva32" localSheetId="2">#REF!</definedName>
    <definedName name="_cva32">#REF!</definedName>
    <definedName name="_cva50" localSheetId="9">#REF!</definedName>
    <definedName name="_cva50" localSheetId="0">#REF!</definedName>
    <definedName name="_cva50" localSheetId="2">#REF!</definedName>
    <definedName name="_cva50">#REF!</definedName>
    <definedName name="_cva60" localSheetId="9">#REF!</definedName>
    <definedName name="_cva60" localSheetId="0">#REF!</definedName>
    <definedName name="_cva60" localSheetId="2">#REF!</definedName>
    <definedName name="_cva60">#REF!</definedName>
    <definedName name="_cve45100" localSheetId="9">#REF!</definedName>
    <definedName name="_cve45100" localSheetId="0">#REF!</definedName>
    <definedName name="_cve45100" localSheetId="2">#REF!</definedName>
    <definedName name="_cve45100">#REF!</definedName>
    <definedName name="_cve90100" localSheetId="9">#REF!</definedName>
    <definedName name="_cve90100" localSheetId="0">#REF!</definedName>
    <definedName name="_cve90100" localSheetId="2">#REF!</definedName>
    <definedName name="_cve90100">#REF!</definedName>
    <definedName name="_cve9040" localSheetId="9">#REF!</definedName>
    <definedName name="_cve9040" localSheetId="0">#REF!</definedName>
    <definedName name="_cve9040" localSheetId="2">#REF!</definedName>
    <definedName name="_cve9040">#REF!</definedName>
    <definedName name="_djm10" localSheetId="9">#REF!</definedName>
    <definedName name="_djm10" localSheetId="0">#REF!</definedName>
    <definedName name="_djm10" localSheetId="2">#REF!</definedName>
    <definedName name="_djm10">#REF!</definedName>
    <definedName name="_djm15" localSheetId="9">#REF!</definedName>
    <definedName name="_djm15" localSheetId="0">#REF!</definedName>
    <definedName name="_djm15" localSheetId="2">#REF!</definedName>
    <definedName name="_djm15">#REF!</definedName>
    <definedName name="_epl2" localSheetId="9">#REF!</definedName>
    <definedName name="_epl2" localSheetId="0">#REF!</definedName>
    <definedName name="_epl2" localSheetId="2">#REF!</definedName>
    <definedName name="_epl2">#REF!</definedName>
    <definedName name="_epl5" localSheetId="9">#REF!</definedName>
    <definedName name="_epl5" localSheetId="0">#REF!</definedName>
    <definedName name="_epl5" localSheetId="2">#REF!</definedName>
    <definedName name="_epl5">#REF!</definedName>
    <definedName name="_est15" localSheetId="9">#REF!</definedName>
    <definedName name="_est15" localSheetId="0">#REF!</definedName>
    <definedName name="_est15" localSheetId="2">#REF!</definedName>
    <definedName name="_est15">#REF!</definedName>
    <definedName name="_fil1" localSheetId="9">#REF!</definedName>
    <definedName name="_fil1" localSheetId="0">#REF!</definedName>
    <definedName name="_fil1" localSheetId="2">#REF!</definedName>
    <definedName name="_fil1">#REF!</definedName>
    <definedName name="_fil2" localSheetId="9">#REF!</definedName>
    <definedName name="_fil2" localSheetId="0">#REF!</definedName>
    <definedName name="_fil2" localSheetId="2">#REF!</definedName>
    <definedName name="_fil2">#REF!</definedName>
    <definedName name="_fio12" localSheetId="9">#REF!</definedName>
    <definedName name="_fio12" localSheetId="0">#REF!</definedName>
    <definedName name="_fio12" localSheetId="2">#REF!</definedName>
    <definedName name="_fio12">#REF!</definedName>
    <definedName name="_fis5" localSheetId="9">#REF!</definedName>
    <definedName name="_fis5" localSheetId="0">#REF!</definedName>
    <definedName name="_fis5" localSheetId="2">#REF!</definedName>
    <definedName name="_fis5">#REF!</definedName>
    <definedName name="_flf50" localSheetId="9">#REF!</definedName>
    <definedName name="_flf50" localSheetId="0">#REF!</definedName>
    <definedName name="_flf50" localSheetId="2">#REF!</definedName>
    <definedName name="_flf50">#REF!</definedName>
    <definedName name="_flf60" localSheetId="9">#REF!</definedName>
    <definedName name="_flf60" localSheetId="0">#REF!</definedName>
    <definedName name="_flf60" localSheetId="2">#REF!</definedName>
    <definedName name="_flf60">#REF!</definedName>
    <definedName name="_fpd12" localSheetId="9">#REF!</definedName>
    <definedName name="_fpd12" localSheetId="0">#REF!</definedName>
    <definedName name="_fpd12" localSheetId="2">#REF!</definedName>
    <definedName name="_fpd12">#REF!</definedName>
    <definedName name="_fvr10" localSheetId="9">#REF!</definedName>
    <definedName name="_fvr10" localSheetId="0">#REF!</definedName>
    <definedName name="_fvr10" localSheetId="2">#REF!</definedName>
    <definedName name="_fvr10">#REF!</definedName>
    <definedName name="_itu1" localSheetId="9">#REF!</definedName>
    <definedName name="_itu1" localSheetId="0">#REF!</definedName>
    <definedName name="_itu1" localSheetId="2">#REF!</definedName>
    <definedName name="_itu1">#REF!</definedName>
    <definedName name="_jla20" localSheetId="9">#REF!</definedName>
    <definedName name="_jla20" localSheetId="0">#REF!</definedName>
    <definedName name="_jla20" localSheetId="2">#REF!</definedName>
    <definedName name="_jla20">#REF!</definedName>
    <definedName name="_jla32" localSheetId="9">#REF!</definedName>
    <definedName name="_jla32" localSheetId="0">#REF!</definedName>
    <definedName name="_jla32" localSheetId="2">#REF!</definedName>
    <definedName name="_jla32">#REF!</definedName>
    <definedName name="_lpi100" localSheetId="9">#REF!</definedName>
    <definedName name="_lpi100" localSheetId="0">#REF!</definedName>
    <definedName name="_lpi100" localSheetId="2">#REF!</definedName>
    <definedName name="_lpi100">#REF!</definedName>
    <definedName name="_lvg10060" localSheetId="9">#REF!</definedName>
    <definedName name="_lvg10060" localSheetId="0">#REF!</definedName>
    <definedName name="_lvg10060" localSheetId="2">#REF!</definedName>
    <definedName name="_lvg10060">#REF!</definedName>
    <definedName name="_lvp32" localSheetId="9">#REF!</definedName>
    <definedName name="_lvp32" localSheetId="0">#REF!</definedName>
    <definedName name="_lvp32" localSheetId="2">#REF!</definedName>
    <definedName name="_lvp32">#REF!</definedName>
    <definedName name="_lxa1">NA()</definedName>
    <definedName name="_man50" localSheetId="9">#REF!</definedName>
    <definedName name="_man50" localSheetId="0">#REF!</definedName>
    <definedName name="_man50" localSheetId="2">#REF!</definedName>
    <definedName name="_man50">#REF!</definedName>
    <definedName name="_ope1" localSheetId="9">#REF!</definedName>
    <definedName name="_ope1" localSheetId="0">#REF!</definedName>
    <definedName name="_ope1" localSheetId="2">#REF!</definedName>
    <definedName name="_ope1">#REF!</definedName>
    <definedName name="_ope2" localSheetId="9">#REF!</definedName>
    <definedName name="_ope2" localSheetId="0">#REF!</definedName>
    <definedName name="_ope2" localSheetId="2">#REF!</definedName>
    <definedName name="_ope2">#REF!</definedName>
    <definedName name="_ope3" localSheetId="9">#REF!</definedName>
    <definedName name="_ope3" localSheetId="0">#REF!</definedName>
    <definedName name="_ope3" localSheetId="2">#REF!</definedName>
    <definedName name="_ope3">#REF!</definedName>
    <definedName name="_pne1" localSheetId="9">#REF!</definedName>
    <definedName name="_pne1" localSheetId="0">#REF!</definedName>
    <definedName name="_pne1" localSheetId="2">#REF!</definedName>
    <definedName name="_pne1">#REF!</definedName>
    <definedName name="_pne2" localSheetId="9">#REF!</definedName>
    <definedName name="_pne2" localSheetId="0">#REF!</definedName>
    <definedName name="_pne2" localSheetId="2">#REF!</definedName>
    <definedName name="_pne2">#REF!</definedName>
    <definedName name="_prg1515" localSheetId="9">#REF!</definedName>
    <definedName name="_prg1515" localSheetId="0">#REF!</definedName>
    <definedName name="_prg1515" localSheetId="2">#REF!</definedName>
    <definedName name="_prg1515">#REF!</definedName>
    <definedName name="_prg1827" localSheetId="9">#REF!</definedName>
    <definedName name="_prg1827" localSheetId="0">#REF!</definedName>
    <definedName name="_prg1827" localSheetId="2">#REF!</definedName>
    <definedName name="_prg1827">#REF!</definedName>
    <definedName name="_ptc7">NA()</definedName>
    <definedName name="_ptm6" localSheetId="9">#REF!</definedName>
    <definedName name="_ptm6" localSheetId="0">#REF!</definedName>
    <definedName name="_ptm6" localSheetId="2">#REF!</definedName>
    <definedName name="_ptm6">#REF!</definedName>
    <definedName name="_qdm3" localSheetId="9">#REF!</definedName>
    <definedName name="_qdm3" localSheetId="0">#REF!</definedName>
    <definedName name="_qdm3" localSheetId="2">#REF!</definedName>
    <definedName name="_qdm3">#REF!</definedName>
    <definedName name="_rcm10" localSheetId="9">#REF!</definedName>
    <definedName name="_rcm10" localSheetId="0">#REF!</definedName>
    <definedName name="_rcm10" localSheetId="2">#REF!</definedName>
    <definedName name="_rcm10">#REF!</definedName>
    <definedName name="_rcm15" localSheetId="9">#REF!</definedName>
    <definedName name="_rcm15" localSheetId="0">#REF!</definedName>
    <definedName name="_rcm15" localSheetId="2">#REF!</definedName>
    <definedName name="_rcm15">#REF!</definedName>
    <definedName name="_rcm20" localSheetId="9">#REF!</definedName>
    <definedName name="_rcm20" localSheetId="0">#REF!</definedName>
    <definedName name="_rcm20" localSheetId="2">#REF!</definedName>
    <definedName name="_rcm20">#REF!</definedName>
    <definedName name="_rcm5" localSheetId="9">#REF!</definedName>
    <definedName name="_rcm5" localSheetId="0">#REF!</definedName>
    <definedName name="_rcm5" localSheetId="2">#REF!</definedName>
    <definedName name="_rcm5">#REF!</definedName>
    <definedName name="_res10" localSheetId="9">#REF!</definedName>
    <definedName name="_res10" localSheetId="0">#REF!</definedName>
    <definedName name="_res10" localSheetId="2">#REF!</definedName>
    <definedName name="_res10">#REF!</definedName>
    <definedName name="_res15" localSheetId="9">#REF!</definedName>
    <definedName name="_res15" localSheetId="0">#REF!</definedName>
    <definedName name="_res15" localSheetId="2">#REF!</definedName>
    <definedName name="_res15">#REF!</definedName>
    <definedName name="_res5" localSheetId="9">#REF!</definedName>
    <definedName name="_res5" localSheetId="0">#REF!</definedName>
    <definedName name="_res5" localSheetId="2">#REF!</definedName>
    <definedName name="_res5">#REF!</definedName>
    <definedName name="_rge32" localSheetId="9">#REF!</definedName>
    <definedName name="_rge32" localSheetId="0">#REF!</definedName>
    <definedName name="_rge32" localSheetId="2">#REF!</definedName>
    <definedName name="_rge32">#REF!</definedName>
    <definedName name="_rgf60" localSheetId="9">#REF!</definedName>
    <definedName name="_rgf60" localSheetId="0">#REF!</definedName>
    <definedName name="_rgf60" localSheetId="2">#REF!</definedName>
    <definedName name="_rgf60">#REF!</definedName>
    <definedName name="_rgp1" localSheetId="9">#REF!</definedName>
    <definedName name="_rgp1" localSheetId="0">#REF!</definedName>
    <definedName name="_rgp1" localSheetId="2">#REF!</definedName>
    <definedName name="_rgp1">#REF!</definedName>
    <definedName name="_tap100" localSheetId="9">#REF!</definedName>
    <definedName name="_tap100" localSheetId="0">#REF!</definedName>
    <definedName name="_tap100" localSheetId="2">#REF!</definedName>
    <definedName name="_tap100">#REF!</definedName>
    <definedName name="_tb112" localSheetId="9">#REF!</definedName>
    <definedName name="_tb112" localSheetId="0">#REF!</definedName>
    <definedName name="_tb112" localSheetId="2">#REF!</definedName>
    <definedName name="_tb112">#REF!</definedName>
    <definedName name="_tb16" localSheetId="9">#REF!</definedName>
    <definedName name="_tb16" localSheetId="0">#REF!</definedName>
    <definedName name="_tb16" localSheetId="2">#REF!</definedName>
    <definedName name="_tb16">#REF!</definedName>
    <definedName name="_tb19" localSheetId="9">#REF!</definedName>
    <definedName name="_tb19" localSheetId="0">#REF!</definedName>
    <definedName name="_tb19" localSheetId="2">#REF!</definedName>
    <definedName name="_tb19">#REF!</definedName>
    <definedName name="_tba20" localSheetId="9">#REF!</definedName>
    <definedName name="_tba20" localSheetId="0">#REF!</definedName>
    <definedName name="_tba20" localSheetId="2">#REF!</definedName>
    <definedName name="_tba20">#REF!</definedName>
    <definedName name="_tba32" localSheetId="9">#REF!</definedName>
    <definedName name="_tba32" localSheetId="0">#REF!</definedName>
    <definedName name="_tba32" localSheetId="2">#REF!</definedName>
    <definedName name="_tba32">#REF!</definedName>
    <definedName name="_tba50" localSheetId="9">#REF!</definedName>
    <definedName name="_tba50" localSheetId="0">#REF!</definedName>
    <definedName name="_tba50" localSheetId="2">#REF!</definedName>
    <definedName name="_tba50">#REF!</definedName>
    <definedName name="_tba60" localSheetId="9">#REF!</definedName>
    <definedName name="_tba60" localSheetId="0">#REF!</definedName>
    <definedName name="_tba60" localSheetId="2">#REF!</definedName>
    <definedName name="_tba60">#REF!</definedName>
    <definedName name="_tbe100" localSheetId="9">#REF!</definedName>
    <definedName name="_tbe100" localSheetId="0">#REF!</definedName>
    <definedName name="_tbe100" localSheetId="2">#REF!</definedName>
    <definedName name="_tbe100">#REF!</definedName>
    <definedName name="_tbe40" localSheetId="9">#REF!</definedName>
    <definedName name="_tbe40" localSheetId="0">#REF!</definedName>
    <definedName name="_tbe40" localSheetId="2">#REF!</definedName>
    <definedName name="_tbe40">#REF!</definedName>
    <definedName name="_tbe50" localSheetId="9">#REF!</definedName>
    <definedName name="_tbe50" localSheetId="0">#REF!</definedName>
    <definedName name="_tbe50" localSheetId="2">#REF!</definedName>
    <definedName name="_tbe50">#REF!</definedName>
    <definedName name="_tca80" localSheetId="9">#REF!</definedName>
    <definedName name="_tca80" localSheetId="0">#REF!</definedName>
    <definedName name="_tca80" localSheetId="2">#REF!</definedName>
    <definedName name="_tca80">#REF!</definedName>
    <definedName name="_tea32" localSheetId="9">#REF!</definedName>
    <definedName name="_tea32" localSheetId="0">#REF!</definedName>
    <definedName name="_tea32" localSheetId="2">#REF!</definedName>
    <definedName name="_tea32">#REF!</definedName>
    <definedName name="_tea4560" localSheetId="9">#REF!</definedName>
    <definedName name="_tea4560" localSheetId="0">#REF!</definedName>
    <definedName name="_tea4560" localSheetId="2">#REF!</definedName>
    <definedName name="_tea4560">#REF!</definedName>
    <definedName name="_tee100" localSheetId="9">#REF!</definedName>
    <definedName name="_tee100" localSheetId="0">#REF!</definedName>
    <definedName name="_tee100" localSheetId="2">#REF!</definedName>
    <definedName name="_tee100">#REF!</definedName>
    <definedName name="_ter10050" localSheetId="9">#REF!</definedName>
    <definedName name="_ter10050" localSheetId="0">#REF!</definedName>
    <definedName name="_ter10050" localSheetId="2">#REF!</definedName>
    <definedName name="_ter10050">#REF!</definedName>
    <definedName name="_tfg50" localSheetId="9">#REF!</definedName>
    <definedName name="_tfg50" localSheetId="0">#REF!</definedName>
    <definedName name="_tfg50" localSheetId="2">#REF!</definedName>
    <definedName name="_tfg50">#REF!</definedName>
    <definedName name="_tlf6" localSheetId="9">#REF!</definedName>
    <definedName name="_tlf6" localSheetId="0">#REF!</definedName>
    <definedName name="_tlf6" localSheetId="2">#REF!</definedName>
    <definedName name="_tlf6">#REF!</definedName>
    <definedName name="_Toc66241043_8" localSheetId="9">'[1]3-Material de consumo'!#REF!</definedName>
    <definedName name="_Toc66241043_8" localSheetId="0">'[1]3-Material de consumo'!#REF!</definedName>
    <definedName name="_Toc66241043_8" localSheetId="2">'[1]3-Material de consumo'!#REF!</definedName>
    <definedName name="_Toc66241043_8">'[1]3-Material de consumo'!#REF!</definedName>
    <definedName name="_Toc66241043_8_1" localSheetId="9">'[1]3-Material de consumo'!#REF!</definedName>
    <definedName name="_Toc66241043_8_1" localSheetId="0">'[1]3-Material de consumo'!#REF!</definedName>
    <definedName name="_Toc66241043_8_1" localSheetId="2">'[1]3-Material de consumo'!#REF!</definedName>
    <definedName name="_Toc66241043_8_1">'[1]3-Material de consumo'!#REF!</definedName>
    <definedName name="_Toc66241043_8_1_4" localSheetId="9">'[1]3-Material de consumo'!#REF!</definedName>
    <definedName name="_Toc66241043_8_1_4" localSheetId="0">'[1]3-Material de consumo'!#REF!</definedName>
    <definedName name="_Toc66241043_8_1_4" localSheetId="2">'[1]3-Material de consumo'!#REF!</definedName>
    <definedName name="_Toc66241043_8_1_4">'[1]3-Material de consumo'!#REF!</definedName>
    <definedName name="_Toc66241043_8_4" localSheetId="9">'[1]3-Material de consumo'!#REF!</definedName>
    <definedName name="_Toc66241043_8_4" localSheetId="0">'[1]3-Material de consumo'!#REF!</definedName>
    <definedName name="_Toc66241043_8_4" localSheetId="2">'[1]3-Material de consumo'!#REF!</definedName>
    <definedName name="_Toc66241043_8_4">'[1]3-Material de consumo'!#REF!</definedName>
    <definedName name="_Toc66241043_8_6" localSheetId="9">'[1]3-Material de consumo'!#REF!</definedName>
    <definedName name="_Toc66241043_8_6" localSheetId="0">'[1]3-Material de consumo'!#REF!</definedName>
    <definedName name="_Toc66241043_8_6" localSheetId="2">'[1]3-Material de consumo'!#REF!</definedName>
    <definedName name="_Toc66241043_8_6">'[1]3-Material de consumo'!#REF!</definedName>
    <definedName name="_Toc66241043_8_6_4" localSheetId="9">'[1]3-Material de consumo'!#REF!</definedName>
    <definedName name="_Toc66241043_8_6_4" localSheetId="0">'[1]3-Material de consumo'!#REF!</definedName>
    <definedName name="_Toc66241043_8_6_4" localSheetId="2">'[1]3-Material de consumo'!#REF!</definedName>
    <definedName name="_Toc66241043_8_6_4">'[1]3-Material de consumo'!#REF!</definedName>
    <definedName name="_tub10012" localSheetId="9">#REF!</definedName>
    <definedName name="_tub10012" localSheetId="0">#REF!</definedName>
    <definedName name="_tub10012" localSheetId="2">#REF!</definedName>
    <definedName name="_tub10012">#REF!</definedName>
    <definedName name="_tub10015" localSheetId="9">#REF!</definedName>
    <definedName name="_tub10015" localSheetId="0">#REF!</definedName>
    <definedName name="_tub10015" localSheetId="2">#REF!</definedName>
    <definedName name="_tub10015">#REF!</definedName>
    <definedName name="_tub10020" localSheetId="9">#REF!</definedName>
    <definedName name="_tub10020" localSheetId="0">#REF!</definedName>
    <definedName name="_tub10020" localSheetId="2">#REF!</definedName>
    <definedName name="_tub10020">#REF!</definedName>
    <definedName name="_tub15012" localSheetId="9">#REF!</definedName>
    <definedName name="_tub15012" localSheetId="0">#REF!</definedName>
    <definedName name="_tub15012" localSheetId="2">#REF!</definedName>
    <definedName name="_tub15012">#REF!</definedName>
    <definedName name="_tub4012" localSheetId="9">#REF!</definedName>
    <definedName name="_tub4012" localSheetId="0">#REF!</definedName>
    <definedName name="_tub4012" localSheetId="2">#REF!</definedName>
    <definedName name="_tub4012">#REF!</definedName>
    <definedName name="_tub4015" localSheetId="9">#REF!</definedName>
    <definedName name="_tub4015" localSheetId="0">#REF!</definedName>
    <definedName name="_tub4015" localSheetId="2">#REF!</definedName>
    <definedName name="_tub4015">#REF!</definedName>
    <definedName name="_tub4020" localSheetId="9">#REF!</definedName>
    <definedName name="_tub4020" localSheetId="0">#REF!</definedName>
    <definedName name="_tub4020" localSheetId="2">#REF!</definedName>
    <definedName name="_tub4020">#REF!</definedName>
    <definedName name="_tub5012" localSheetId="9">#REF!</definedName>
    <definedName name="_tub5012" localSheetId="0">#REF!</definedName>
    <definedName name="_tub5012" localSheetId="2">#REF!</definedName>
    <definedName name="_tub5012">#REF!</definedName>
    <definedName name="_tub5015" localSheetId="9">#REF!</definedName>
    <definedName name="_tub5015" localSheetId="0">#REF!</definedName>
    <definedName name="_tub5015" localSheetId="2">#REF!</definedName>
    <definedName name="_tub5015">#REF!</definedName>
    <definedName name="_tub5020" localSheetId="9">#REF!</definedName>
    <definedName name="_tub5020" localSheetId="0">#REF!</definedName>
    <definedName name="_tub5020" localSheetId="2">#REF!</definedName>
    <definedName name="_tub5020">#REF!</definedName>
    <definedName name="_tub7512" localSheetId="9">#REF!</definedName>
    <definedName name="_tub7512" localSheetId="0">#REF!</definedName>
    <definedName name="_tub7512" localSheetId="2">#REF!</definedName>
    <definedName name="_tub7512">#REF!</definedName>
    <definedName name="_tub7515" localSheetId="9">#REF!</definedName>
    <definedName name="_tub7515" localSheetId="0">#REF!</definedName>
    <definedName name="_tub7515" localSheetId="2">#REF!</definedName>
    <definedName name="_tub7515">#REF!</definedName>
    <definedName name="_tub7520" localSheetId="9">#REF!</definedName>
    <definedName name="_tub7520" localSheetId="0">#REF!</definedName>
    <definedName name="_tub7520" localSheetId="2">#REF!</definedName>
    <definedName name="_tub7520">#REF!</definedName>
    <definedName name="a" localSheetId="9">#REF!</definedName>
    <definedName name="a" localSheetId="0">#REF!</definedName>
    <definedName name="a" localSheetId="2">#REF!</definedName>
    <definedName name="a">#REF!</definedName>
    <definedName name="a_1" localSheetId="9">#REF!</definedName>
    <definedName name="a_1" localSheetId="0">#REF!</definedName>
    <definedName name="a_1" localSheetId="2">#REF!</definedName>
    <definedName name="a_1">#REF!</definedName>
    <definedName name="a_1_4" localSheetId="9">#REF!</definedName>
    <definedName name="a_1_4" localSheetId="0">#REF!</definedName>
    <definedName name="a_1_4" localSheetId="2">#REF!</definedName>
    <definedName name="a_1_4">#REF!</definedName>
    <definedName name="a_4" localSheetId="9">#REF!</definedName>
    <definedName name="a_4" localSheetId="0">#REF!</definedName>
    <definedName name="a_4" localSheetId="2">#REF!</definedName>
    <definedName name="a_4">#REF!</definedName>
    <definedName name="a_6" localSheetId="9">#REF!</definedName>
    <definedName name="a_6" localSheetId="0">#REF!</definedName>
    <definedName name="a_6" localSheetId="2">#REF!</definedName>
    <definedName name="a_6">#REF!</definedName>
    <definedName name="a_6_4" localSheetId="9">#REF!</definedName>
    <definedName name="a_6_4" localSheetId="0">#REF!</definedName>
    <definedName name="a_6_4" localSheetId="2">#REF!</definedName>
    <definedName name="a_6_4">#REF!</definedName>
    <definedName name="acl">#REF!</definedName>
    <definedName name="aço">#REF!</definedName>
    <definedName name="ade">#REF!</definedName>
    <definedName name="adtimp">#REF!</definedName>
    <definedName name="afi">#REF!</definedName>
    <definedName name="afp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morEscri" localSheetId="9">[2]EquiA!#REF!</definedName>
    <definedName name="AmorEscri" localSheetId="0">[2]EquiA!#REF!</definedName>
    <definedName name="AmorEscri" localSheetId="2">[2]EquiA!#REF!</definedName>
    <definedName name="AmorEscri">[2]EquiA!#REF!</definedName>
    <definedName name="AmorEscri_1" localSheetId="9">[2]EquiA!#REF!</definedName>
    <definedName name="AmorEscri_1" localSheetId="0">[2]EquiA!#REF!</definedName>
    <definedName name="AmorEscri_1" localSheetId="2">[2]EquiA!#REF!</definedName>
    <definedName name="AmorEscri_1">[2]EquiA!#REF!</definedName>
    <definedName name="AmorEscri_1_4" localSheetId="9">[2]EquiA!#REF!</definedName>
    <definedName name="AmorEscri_1_4" localSheetId="0">[2]EquiA!#REF!</definedName>
    <definedName name="AmorEscri_1_4" localSheetId="2">[2]EquiA!#REF!</definedName>
    <definedName name="AmorEscri_1_4">[2]EquiA!#REF!</definedName>
    <definedName name="AmorEscri_4" localSheetId="9">[2]EquiA!#REF!</definedName>
    <definedName name="AmorEscri_4" localSheetId="0">[2]EquiA!#REF!</definedName>
    <definedName name="AmorEscri_4" localSheetId="2">[2]EquiA!#REF!</definedName>
    <definedName name="AmorEscri_4">[2]EquiA!#REF!</definedName>
    <definedName name="AmorEscri_6" localSheetId="9">[2]EquiA!#REF!</definedName>
    <definedName name="AmorEscri_6" localSheetId="0">[2]EquiA!#REF!</definedName>
    <definedName name="AmorEscri_6" localSheetId="2">[2]EquiA!#REF!</definedName>
    <definedName name="AmorEscri_6">[2]EquiA!#REF!</definedName>
    <definedName name="AmorEscri_6_4" localSheetId="9">[2]EquiA!#REF!</definedName>
    <definedName name="AmorEscri_6_4" localSheetId="0">[2]EquiA!#REF!</definedName>
    <definedName name="AmorEscri_6_4" localSheetId="2">[2]EquiA!#REF!</definedName>
    <definedName name="AmorEscri_6_4">[2]EquiA!#REF!</definedName>
    <definedName name="AmorVei" localSheetId="9">[2]EquiA!#REF!</definedName>
    <definedName name="AmorVei" localSheetId="0">[2]EquiA!#REF!</definedName>
    <definedName name="AmorVei" localSheetId="2">[2]EquiA!#REF!</definedName>
    <definedName name="AmorVei">[2]EquiA!#REF!</definedName>
    <definedName name="AmorVei_1" localSheetId="9">[2]EquiA!#REF!</definedName>
    <definedName name="AmorVei_1" localSheetId="0">[2]EquiA!#REF!</definedName>
    <definedName name="AmorVei_1" localSheetId="2">[2]EquiA!#REF!</definedName>
    <definedName name="AmorVei_1">[2]EquiA!#REF!</definedName>
    <definedName name="AmorVei_1_4" localSheetId="9">[2]EquiA!#REF!</definedName>
    <definedName name="AmorVei_1_4" localSheetId="0">[2]EquiA!#REF!</definedName>
    <definedName name="AmorVei_1_4" localSheetId="2">[2]EquiA!#REF!</definedName>
    <definedName name="AmorVei_1_4">[2]EquiA!#REF!</definedName>
    <definedName name="AmorVei_4" localSheetId="9">[2]EquiA!#REF!</definedName>
    <definedName name="AmorVei_4" localSheetId="0">[2]EquiA!#REF!</definedName>
    <definedName name="AmorVei_4" localSheetId="2">[2]EquiA!#REF!</definedName>
    <definedName name="AmorVei_4">[2]EquiA!#REF!</definedName>
    <definedName name="AmorVei_6" localSheetId="9">[2]EquiA!#REF!</definedName>
    <definedName name="AmorVei_6" localSheetId="0">[2]EquiA!#REF!</definedName>
    <definedName name="AmorVei_6" localSheetId="2">[2]EquiA!#REF!</definedName>
    <definedName name="AmorVei_6">[2]EquiA!#REF!</definedName>
    <definedName name="AmorVei_6_4" localSheetId="9">[2]EquiA!#REF!</definedName>
    <definedName name="AmorVei_6_4" localSheetId="0">[2]EquiA!#REF!</definedName>
    <definedName name="AmorVei_6_4" localSheetId="2">[2]EquiA!#REF!</definedName>
    <definedName name="AmorVei_6_4">[2]EquiA!#REF!</definedName>
    <definedName name="anb">#REF!</definedName>
    <definedName name="apc">#REF!</definedName>
    <definedName name="apc_8">NA()</definedName>
    <definedName name="apmfs">#REF!</definedName>
    <definedName name="are">#REF!</definedName>
    <definedName name="_xlnm.Print_Area" localSheetId="4">CPU_GALPÃO!$A$1:$I$111</definedName>
    <definedName name="_xlnm.Print_Area" localSheetId="9">CPU_palma!$A$1:$I$161</definedName>
    <definedName name="_xlnm.Print_Area" localSheetId="8">'Implantação de PALMA'!$A$1:$G$27</definedName>
    <definedName name="_xlnm.Print_Area" localSheetId="6">Insumos!$B$2:$F$278</definedName>
    <definedName name="_xlnm.Print_Area" localSheetId="7">'Orçamento Gotejamento'!$A$1:$G$15</definedName>
    <definedName name="_xlnm.Print_Area" localSheetId="3">Orçamento_Galpão!$B$1:$H$49</definedName>
    <definedName name="_xlnm.Print_Area" localSheetId="1">Resumo!$A$1:$F$25</definedName>
    <definedName name="_xlnm.Print_Area" localSheetId="0">'Resumo TOTAL 15 UNID'!$A$1:$F$26</definedName>
    <definedName name="_xlnm.Print_Area" localSheetId="2">RESUMO_CPU!$A$1:$I$89</definedName>
    <definedName name="ASD" localSheetId="9">#REF!</definedName>
    <definedName name="ASD" localSheetId="0">#REF!</definedName>
    <definedName name="ASD" localSheetId="2">#REF!</definedName>
    <definedName name="ASD">#REF!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10_10" localSheetId="9">#REF!</definedName>
    <definedName name="bcc10_10" localSheetId="0">#REF!</definedName>
    <definedName name="bcc10_10" localSheetId="2">#REF!</definedName>
    <definedName name="bcc10_10">#REF!</definedName>
    <definedName name="bcc10_20" localSheetId="9">#REF!</definedName>
    <definedName name="bcc10_20" localSheetId="0">#REF!</definedName>
    <definedName name="bcc10_20" localSheetId="2">#REF!</definedName>
    <definedName name="bcc10_20">#REF!</definedName>
    <definedName name="bcc4.5">#REF!</definedName>
    <definedName name="bcc4_5" localSheetId="9">#REF!</definedName>
    <definedName name="bcc4_5" localSheetId="0">#REF!</definedName>
    <definedName name="bcc4_5" localSheetId="2">#REF!</definedName>
    <definedName name="bcc4_5">#REF!</definedName>
    <definedName name="bcc5.10">#REF!</definedName>
    <definedName name="bcc5.15">#REF!</definedName>
    <definedName name="bcc5.20">#REF!</definedName>
    <definedName name="bcc5.5">#REF!</definedName>
    <definedName name="bcc5_10" localSheetId="9">#REF!</definedName>
    <definedName name="bcc5_10" localSheetId="0">#REF!</definedName>
    <definedName name="bcc5_10" localSheetId="2">#REF!</definedName>
    <definedName name="bcc5_10">#REF!</definedName>
    <definedName name="bcc5_15" localSheetId="9">#REF!</definedName>
    <definedName name="bcc5_15" localSheetId="0">#REF!</definedName>
    <definedName name="bcc5_15" localSheetId="2">#REF!</definedName>
    <definedName name="bcc5_15">#REF!</definedName>
    <definedName name="bcc5_20" localSheetId="9">#REF!</definedName>
    <definedName name="bcc5_20" localSheetId="0">#REF!</definedName>
    <definedName name="bcc5_20" localSheetId="2">#REF!</definedName>
    <definedName name="bcc5_20">#REF!</definedName>
    <definedName name="bcc5_5" localSheetId="9">#REF!</definedName>
    <definedName name="bcc5_5" localSheetId="0">#REF!</definedName>
    <definedName name="bcc5_5" localSheetId="2">#REF!</definedName>
    <definedName name="bcc5_5">#REF!</definedName>
    <definedName name="bcc6.10">#REF!</definedName>
    <definedName name="bcc6.15">#REF!</definedName>
    <definedName name="bcc6.20">#REF!</definedName>
    <definedName name="bcc6.5">#REF!</definedName>
    <definedName name="bcc6_10" localSheetId="9">#REF!</definedName>
    <definedName name="bcc6_10" localSheetId="0">#REF!</definedName>
    <definedName name="bcc6_10" localSheetId="2">#REF!</definedName>
    <definedName name="bcc6_10">#REF!</definedName>
    <definedName name="bcc6_15" localSheetId="9">#REF!</definedName>
    <definedName name="bcc6_15" localSheetId="0">#REF!</definedName>
    <definedName name="bcc6_15" localSheetId="2">#REF!</definedName>
    <definedName name="bcc6_15">#REF!</definedName>
    <definedName name="bcc6_20" localSheetId="9">#REF!</definedName>
    <definedName name="bcc6_20" localSheetId="0">#REF!</definedName>
    <definedName name="bcc6_20" localSheetId="2">#REF!</definedName>
    <definedName name="bcc6_20">#REF!</definedName>
    <definedName name="bcc6_5" localSheetId="9">#REF!</definedName>
    <definedName name="bcc6_5" localSheetId="0">#REF!</definedName>
    <definedName name="bcc6_5" localSheetId="2">#REF!</definedName>
    <definedName name="bcc6_5">#REF!</definedName>
    <definedName name="bcc8.10">#REF!</definedName>
    <definedName name="bcc8.15">#REF!</definedName>
    <definedName name="bcc8.20">#REF!</definedName>
    <definedName name="bcc8.5">#REF!</definedName>
    <definedName name="bcc8_10" localSheetId="9">#REF!</definedName>
    <definedName name="bcc8_10" localSheetId="0">#REF!</definedName>
    <definedName name="bcc8_10" localSheetId="2">#REF!</definedName>
    <definedName name="bcc8_10">#REF!</definedName>
    <definedName name="bcc8_15" localSheetId="9">#REF!</definedName>
    <definedName name="bcc8_15" localSheetId="0">#REF!</definedName>
    <definedName name="bcc8_15" localSheetId="2">#REF!</definedName>
    <definedName name="bcc8_15">#REF!</definedName>
    <definedName name="bcc8_20" localSheetId="9">#REF!</definedName>
    <definedName name="bcc8_20" localSheetId="0">#REF!</definedName>
    <definedName name="bcc8_20" localSheetId="2">#REF!</definedName>
    <definedName name="bcc8_20">#REF!</definedName>
    <definedName name="bcc8_5" localSheetId="9">#REF!</definedName>
    <definedName name="bcc8_5" localSheetId="0">#REF!</definedName>
    <definedName name="bcc8_5" localSheetId="2">#REF!</definedName>
    <definedName name="bcc8_5">#REF!</definedName>
    <definedName name="bcf">#REF!</definedName>
    <definedName name="bcp">#REF!</definedName>
    <definedName name="BDI" localSheetId="6">#REF!</definedName>
    <definedName name="bdi">'[3]INSTALAÇÕES ELÉTRICAS'!$F$13</definedName>
    <definedName name="BDIE">[4]Insumos!$D$5</definedName>
    <definedName name="bet">#REF!</definedName>
    <definedName name="biro" localSheetId="9">[2]PessA!#REF!</definedName>
    <definedName name="biro" localSheetId="0">[2]PessA!#REF!</definedName>
    <definedName name="biro" localSheetId="2">[2]PessA!#REF!</definedName>
    <definedName name="biro">[2]PessA!#REF!</definedName>
    <definedName name="biro_1" localSheetId="9">[2]PessA!#REF!</definedName>
    <definedName name="biro_1" localSheetId="0">[2]PessA!#REF!</definedName>
    <definedName name="biro_1" localSheetId="2">[2]PessA!#REF!</definedName>
    <definedName name="biro_1">[2]PessA!#REF!</definedName>
    <definedName name="biro_1_4" localSheetId="9">[2]PessA!#REF!</definedName>
    <definedName name="biro_1_4" localSheetId="0">[2]PessA!#REF!</definedName>
    <definedName name="biro_1_4" localSheetId="2">[2]PessA!#REF!</definedName>
    <definedName name="biro_1_4">[2]PessA!#REF!</definedName>
    <definedName name="biro_4" localSheetId="9">[2]PessA!#REF!</definedName>
    <definedName name="biro_4" localSheetId="0">[2]PessA!#REF!</definedName>
    <definedName name="biro_4" localSheetId="2">[2]PessA!#REF!</definedName>
    <definedName name="biro_4">[2]PessA!#REF!</definedName>
    <definedName name="biro_6" localSheetId="9">[2]PessA!#REF!</definedName>
    <definedName name="biro_6" localSheetId="0">[2]PessA!#REF!</definedName>
    <definedName name="biro_6" localSheetId="2">[2]PessA!#REF!</definedName>
    <definedName name="biro_6">[2]PessA!#REF!</definedName>
    <definedName name="biro_6_4" localSheetId="9">[2]PessA!#REF!</definedName>
    <definedName name="biro_6_4" localSheetId="0">[2]PessA!#REF!</definedName>
    <definedName name="biro_6_4" localSheetId="2">[2]PessA!#REF!</definedName>
    <definedName name="biro_6_4">[2]PessA!#REF!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1_0_8">NA()</definedName>
    <definedName name="caba4">#REF!</definedName>
    <definedName name="caba4_8">NA()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_5I" localSheetId="9">#REF!</definedName>
    <definedName name="CB6_5I" localSheetId="0">#REF!</definedName>
    <definedName name="CB6_5I" localSheetId="2">#REF!</definedName>
    <definedName name="CB6_5I">#REF!</definedName>
    <definedName name="CB6_5P" localSheetId="9">#REF!</definedName>
    <definedName name="CB6_5P" localSheetId="0">#REF!</definedName>
    <definedName name="CB6_5P" localSheetId="2">#REF!</definedName>
    <definedName name="CB6_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D_SINAPI">#REF!</definedName>
    <definedName name="COD_SINAPI_1">#REF!</definedName>
    <definedName name="COD_SINAPI_2">#REF!</definedName>
    <definedName name="COD_SINAPI_3">#REF!</definedName>
    <definedName name="COD_SINAPI_4">#REF!</definedName>
    <definedName name="COD_SINAPI_5">#REF!</definedName>
    <definedName name="COD_SINAPI_6">#REF!</definedName>
    <definedName name="COD_SINAPI_7" localSheetId="9">#REF!</definedName>
    <definedName name="COD_SINAPI_7" localSheetId="0">#REF!</definedName>
    <definedName name="COD_SINAPI_7" localSheetId="2">#REF!</definedName>
    <definedName name="COD_SINAPI_7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AT_8">NA()</definedName>
    <definedName name="desm">#REF!</definedName>
    <definedName name="DespGer" localSheetId="9">[2]Tel!#REF!</definedName>
    <definedName name="DespGer" localSheetId="0">[2]Tel!#REF!</definedName>
    <definedName name="DespGer" localSheetId="2">[2]Tel!#REF!</definedName>
    <definedName name="DespGer">[2]Tel!#REF!</definedName>
    <definedName name="DespGer_1" localSheetId="9">[2]Tel!#REF!</definedName>
    <definedName name="DespGer_1" localSheetId="0">[2]Tel!#REF!</definedName>
    <definedName name="DespGer_1" localSheetId="2">[2]Tel!#REF!</definedName>
    <definedName name="DespGer_1">[2]Tel!#REF!</definedName>
    <definedName name="DespGer_1_4" localSheetId="9">[2]Tel!#REF!</definedName>
    <definedName name="DespGer_1_4" localSheetId="0">[2]Tel!#REF!</definedName>
    <definedName name="DespGer_1_4" localSheetId="2">[2]Tel!#REF!</definedName>
    <definedName name="DespGer_1_4">[2]Tel!#REF!</definedName>
    <definedName name="DespGer_4" localSheetId="9">[2]Tel!#REF!</definedName>
    <definedName name="DespGer_4" localSheetId="0">[2]Tel!#REF!</definedName>
    <definedName name="DespGer_4" localSheetId="2">[2]Tel!#REF!</definedName>
    <definedName name="DespGer_4">[2]Tel!#REF!</definedName>
    <definedName name="DespGer_6" localSheetId="9">[2]Tel!#REF!</definedName>
    <definedName name="DespGer_6" localSheetId="0">[2]Tel!#REF!</definedName>
    <definedName name="DespGer_6" localSheetId="2">[2]Tel!#REF!</definedName>
    <definedName name="DespGer_6">[2]Tel!#REF!</definedName>
    <definedName name="DespGer_6_4" localSheetId="9">[2]Tel!#REF!</definedName>
    <definedName name="DespGer_6_4" localSheetId="0">[2]Tel!#REF!</definedName>
    <definedName name="DespGer_6_4" localSheetId="2">[2]Tel!#REF!</definedName>
    <definedName name="DespGer_6_4">[2]Tel!#REF!</definedName>
    <definedName name="DIE">#REF!</definedName>
    <definedName name="DIF">#REF!</definedName>
    <definedName name="DistMed" localSheetId="9">[2]CombLub!#REF!</definedName>
    <definedName name="DistMed" localSheetId="0">[2]CombLub!#REF!</definedName>
    <definedName name="DistMed" localSheetId="2">[2]CombLub!#REF!</definedName>
    <definedName name="DistMed">[2]CombLub!#REF!</definedName>
    <definedName name="DistMed_1" localSheetId="9">[2]CombLub!#REF!</definedName>
    <definedName name="DistMed_1" localSheetId="0">[2]CombLub!#REF!</definedName>
    <definedName name="DistMed_1" localSheetId="2">[2]CombLub!#REF!</definedName>
    <definedName name="DistMed_1">[2]CombLub!#REF!</definedName>
    <definedName name="DistMed_1_4" localSheetId="9">[2]CombLub!#REF!</definedName>
    <definedName name="DistMed_1_4" localSheetId="0">[2]CombLub!#REF!</definedName>
    <definedName name="DistMed_1_4" localSheetId="2">[2]CombLub!#REF!</definedName>
    <definedName name="DistMed_1_4">[2]CombLub!#REF!</definedName>
    <definedName name="DistMed_4" localSheetId="9">[2]CombLub!#REF!</definedName>
    <definedName name="DistMed_4" localSheetId="0">[2]CombLub!#REF!</definedName>
    <definedName name="DistMed_4" localSheetId="2">[2]CombLub!#REF!</definedName>
    <definedName name="DistMed_4">[2]CombLub!#REF!</definedName>
    <definedName name="DistMed_6" localSheetId="9">[2]CombLub!#REF!</definedName>
    <definedName name="DistMed_6" localSheetId="0">[2]CombLub!#REF!</definedName>
    <definedName name="DistMed_6" localSheetId="2">[2]CombLub!#REF!</definedName>
    <definedName name="DistMed_6">[2]CombLub!#REF!</definedName>
    <definedName name="DistMed_6_4" localSheetId="9">[2]CombLub!#REF!</definedName>
    <definedName name="DistMed_6_4" localSheetId="0">[2]CombLub!#REF!</definedName>
    <definedName name="DistMed_6_4" localSheetId="2">[2]CombLub!#REF!</definedName>
    <definedName name="DistMed_6_4">[2]CombLub!#REF!</definedName>
    <definedName name="DistMedMP" localSheetId="9">[2]CombLub!#REF!</definedName>
    <definedName name="DistMedMP" localSheetId="0">[2]CombLub!#REF!</definedName>
    <definedName name="DistMedMP" localSheetId="2">[2]CombLub!#REF!</definedName>
    <definedName name="DistMedMP">[2]CombLub!#REF!</definedName>
    <definedName name="DistMedMP_1" localSheetId="9">[2]CombLub!#REF!</definedName>
    <definedName name="DistMedMP_1" localSheetId="0">[2]CombLub!#REF!</definedName>
    <definedName name="DistMedMP_1" localSheetId="2">[2]CombLub!#REF!</definedName>
    <definedName name="DistMedMP_1">[2]CombLub!#REF!</definedName>
    <definedName name="DistMedMP_1_4" localSheetId="9">[2]CombLub!#REF!</definedName>
    <definedName name="DistMedMP_1_4" localSheetId="0">[2]CombLub!#REF!</definedName>
    <definedName name="DistMedMP_1_4" localSheetId="2">[2]CombLub!#REF!</definedName>
    <definedName name="DistMedMP_1_4">[2]CombLub!#REF!</definedName>
    <definedName name="DistMedMP_4" localSheetId="9">[2]CombLub!#REF!</definedName>
    <definedName name="DistMedMP_4" localSheetId="0">[2]CombLub!#REF!</definedName>
    <definedName name="DistMedMP_4" localSheetId="2">[2]CombLub!#REF!</definedName>
    <definedName name="DistMedMP_4">[2]CombLub!#REF!</definedName>
    <definedName name="DistMedMP_6" localSheetId="9">[2]CombLub!#REF!</definedName>
    <definedName name="DistMedMP_6" localSheetId="0">[2]CombLub!#REF!</definedName>
    <definedName name="DistMedMP_6" localSheetId="2">[2]CombLub!#REF!</definedName>
    <definedName name="DistMedMP_6">[2]CombLub!#REF!</definedName>
    <definedName name="DistMedMP_6_4" localSheetId="9">[2]CombLub!#REF!</definedName>
    <definedName name="DistMedMP_6_4" localSheetId="0">[2]CombLub!#REF!</definedName>
    <definedName name="DistMedMP_6_4" localSheetId="2">[2]CombLub!#REF!</definedName>
    <definedName name="DistMedMP_6_4">[2]CombLub!#REF!</definedName>
    <definedName name="DKM">#REF!</definedName>
    <definedName name="E">#REF!</definedName>
    <definedName name="EB" localSheetId="9">[2]CombLub!#REF!</definedName>
    <definedName name="EB" localSheetId="0">[2]CombLub!#REF!</definedName>
    <definedName name="EB" localSheetId="2">[2]CombLub!#REF!</definedName>
    <definedName name="EB">[2]CombLub!#REF!</definedName>
    <definedName name="EB_1" localSheetId="9">[2]CombLub!#REF!</definedName>
    <definedName name="EB_1" localSheetId="0">[2]CombLub!#REF!</definedName>
    <definedName name="EB_1" localSheetId="2">[2]CombLub!#REF!</definedName>
    <definedName name="EB_1">[2]CombLub!#REF!</definedName>
    <definedName name="EB_1_4" localSheetId="9">[2]CombLub!#REF!</definedName>
    <definedName name="EB_1_4" localSheetId="0">[2]CombLub!#REF!</definedName>
    <definedName name="EB_1_4" localSheetId="2">[2]CombLub!#REF!</definedName>
    <definedName name="EB_1_4">[2]CombLub!#REF!</definedName>
    <definedName name="EB_4" localSheetId="9">[2]CombLub!#REF!</definedName>
    <definedName name="EB_4" localSheetId="0">[2]CombLub!#REF!</definedName>
    <definedName name="EB_4" localSheetId="2">[2]CombLub!#REF!</definedName>
    <definedName name="EB_4">[2]CombLub!#REF!</definedName>
    <definedName name="EB_6" localSheetId="9">[2]CombLub!#REF!</definedName>
    <definedName name="EB_6" localSheetId="0">[2]CombLub!#REF!</definedName>
    <definedName name="EB_6" localSheetId="2">[2]CombLub!#REF!</definedName>
    <definedName name="EB_6">[2]CombLub!#REF!</definedName>
    <definedName name="EB_6_4" localSheetId="9">[2]CombLub!#REF!</definedName>
    <definedName name="EB_6_4" localSheetId="0">[2]CombLub!#REF!</definedName>
    <definedName name="EB_6_4" localSheetId="2">[2]CombLub!#REF!</definedName>
    <definedName name="EB_6_4">[2]CombLub!#REF!</definedName>
    <definedName name="eCameta" localSheetId="9">[2]EquiA!#REF!</definedName>
    <definedName name="eCameta" localSheetId="0">[2]EquiA!#REF!</definedName>
    <definedName name="eCameta" localSheetId="2">[2]EquiA!#REF!</definedName>
    <definedName name="eCameta">[2]EquiA!#REF!</definedName>
    <definedName name="eCameta_1" localSheetId="9">[2]EquiA!#REF!</definedName>
    <definedName name="eCameta_1" localSheetId="0">[2]EquiA!#REF!</definedName>
    <definedName name="eCameta_1" localSheetId="2">[2]EquiA!#REF!</definedName>
    <definedName name="eCameta_1">[2]EquiA!#REF!</definedName>
    <definedName name="eCameta_1_4" localSheetId="9">[2]EquiA!#REF!</definedName>
    <definedName name="eCameta_1_4" localSheetId="0">[2]EquiA!#REF!</definedName>
    <definedName name="eCameta_1_4" localSheetId="2">[2]EquiA!#REF!</definedName>
    <definedName name="eCameta_1_4">[2]EquiA!#REF!</definedName>
    <definedName name="eCameta_4" localSheetId="9">[2]EquiA!#REF!</definedName>
    <definedName name="eCameta_4" localSheetId="0">[2]EquiA!#REF!</definedName>
    <definedName name="eCameta_4" localSheetId="2">[2]EquiA!#REF!</definedName>
    <definedName name="eCameta_4">[2]EquiA!#REF!</definedName>
    <definedName name="eCameta_6" localSheetId="9">[2]EquiA!#REF!</definedName>
    <definedName name="eCameta_6" localSheetId="0">[2]EquiA!#REF!</definedName>
    <definedName name="eCameta_6" localSheetId="2">[2]EquiA!#REF!</definedName>
    <definedName name="eCameta_6">[2]EquiA!#REF!</definedName>
    <definedName name="eCameta_6_4" localSheetId="9">[2]EquiA!#REF!</definedName>
    <definedName name="eCameta_6_4" localSheetId="0">[2]EquiA!#REF!</definedName>
    <definedName name="eCameta_6_4" localSheetId="2">[2]EquiA!#REF!</definedName>
    <definedName name="eCameta_6_4">[2]EquiA!#REF!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 localSheetId="9">[2]EquiA!#REF!</definedName>
    <definedName name="eMoto" localSheetId="0">[2]EquiA!#REF!</definedName>
    <definedName name="eMoto" localSheetId="2">[2]EquiA!#REF!</definedName>
    <definedName name="eMoto">[2]EquiA!#REF!</definedName>
    <definedName name="eMoto_1" localSheetId="9">[2]EquiA!#REF!</definedName>
    <definedName name="eMoto_1" localSheetId="0">[2]EquiA!#REF!</definedName>
    <definedName name="eMoto_1" localSheetId="2">[2]EquiA!#REF!</definedName>
    <definedName name="eMoto_1">[2]EquiA!#REF!</definedName>
    <definedName name="eMoto_1_4" localSheetId="9">[2]EquiA!#REF!</definedName>
    <definedName name="eMoto_1_4" localSheetId="0">[2]EquiA!#REF!</definedName>
    <definedName name="eMoto_1_4" localSheetId="2">[2]EquiA!#REF!</definedName>
    <definedName name="eMoto_1_4">[2]EquiA!#REF!</definedName>
    <definedName name="eMoto_4" localSheetId="9">[2]EquiA!#REF!</definedName>
    <definedName name="eMoto_4" localSheetId="0">[2]EquiA!#REF!</definedName>
    <definedName name="eMoto_4" localSheetId="2">[2]EquiA!#REF!</definedName>
    <definedName name="eMoto_4">[2]EquiA!#REF!</definedName>
    <definedName name="eMoto_6" localSheetId="9">[2]EquiA!#REF!</definedName>
    <definedName name="eMoto_6" localSheetId="0">[2]EquiA!#REF!</definedName>
    <definedName name="eMoto_6" localSheetId="2">[2]EquiA!#REF!</definedName>
    <definedName name="eMoto_6">[2]EquiA!#REF!</definedName>
    <definedName name="eMoto_6_4" localSheetId="9">[2]EquiA!#REF!</definedName>
    <definedName name="eMoto_6_4" localSheetId="0">[2]EquiA!#REF!</definedName>
    <definedName name="eMoto_6_4" localSheetId="2">[2]EquiA!#REF!</definedName>
    <definedName name="eMoto_6_4">[2]EquiA!#REF!</definedName>
    <definedName name="enc">#REF!</definedName>
    <definedName name="ENE">#REF!</definedName>
    <definedName name="EnerConsAn" localSheetId="9">#REF!</definedName>
    <definedName name="EnerConsAn" localSheetId="0">#REF!</definedName>
    <definedName name="EnerConsAn" localSheetId="2">#REF!</definedName>
    <definedName name="EnerConsAn">#REF!</definedName>
    <definedName name="EnerConsAn_1" localSheetId="9">#REF!</definedName>
    <definedName name="EnerConsAn_1" localSheetId="0">#REF!</definedName>
    <definedName name="EnerConsAn_1" localSheetId="2">#REF!</definedName>
    <definedName name="EnerConsAn_1">#REF!</definedName>
    <definedName name="EnerConsAn_1_4" localSheetId="9">#REF!</definedName>
    <definedName name="EnerConsAn_1_4" localSheetId="0">#REF!</definedName>
    <definedName name="EnerConsAn_1_4" localSheetId="2">#REF!</definedName>
    <definedName name="EnerConsAn_1_4">#REF!</definedName>
    <definedName name="EnerConsAn_4" localSheetId="9">#REF!</definedName>
    <definedName name="EnerConsAn_4" localSheetId="0">#REF!</definedName>
    <definedName name="EnerConsAn_4" localSheetId="2">#REF!</definedName>
    <definedName name="EnerConsAn_4">#REF!</definedName>
    <definedName name="EnerConsAn_6" localSheetId="9">#REF!</definedName>
    <definedName name="EnerConsAn_6" localSheetId="0">#REF!</definedName>
    <definedName name="EnerConsAn_6" localSheetId="2">#REF!</definedName>
    <definedName name="EnerConsAn_6">#REF!</definedName>
    <definedName name="EnerConsAn_6_4" localSheetId="9">#REF!</definedName>
    <definedName name="EnerConsAn_6_4" localSheetId="0">#REF!</definedName>
    <definedName name="EnerConsAn_6_4" localSheetId="2">#REF!</definedName>
    <definedName name="EnerConsAn_6_4">#REF!</definedName>
    <definedName name="EnerDemAn" localSheetId="9">#REF!</definedName>
    <definedName name="EnerDemAn" localSheetId="0">#REF!</definedName>
    <definedName name="EnerDemAn" localSheetId="2">#REF!</definedName>
    <definedName name="EnerDemAn">#REF!</definedName>
    <definedName name="EnerDemAn_1" localSheetId="9">#REF!</definedName>
    <definedName name="EnerDemAn_1" localSheetId="0">#REF!</definedName>
    <definedName name="EnerDemAn_1" localSheetId="2">#REF!</definedName>
    <definedName name="EnerDemAn_1">#REF!</definedName>
    <definedName name="EnerDemAn_1_4" localSheetId="9">#REF!</definedName>
    <definedName name="EnerDemAn_1_4" localSheetId="0">#REF!</definedName>
    <definedName name="EnerDemAn_1_4" localSheetId="2">#REF!</definedName>
    <definedName name="EnerDemAn_1_4">#REF!</definedName>
    <definedName name="EnerDemAn_4" localSheetId="9">#REF!</definedName>
    <definedName name="EnerDemAn_4" localSheetId="0">#REF!</definedName>
    <definedName name="EnerDemAn_4" localSheetId="2">#REF!</definedName>
    <definedName name="EnerDemAn_4">#REF!</definedName>
    <definedName name="EnerDemAn_6" localSheetId="9">#REF!</definedName>
    <definedName name="EnerDemAn_6" localSheetId="0">#REF!</definedName>
    <definedName name="EnerDemAn_6" localSheetId="2">#REF!</definedName>
    <definedName name="EnerDemAn_6">#REF!</definedName>
    <definedName name="EnerDemAn_6_4" localSheetId="9">#REF!</definedName>
    <definedName name="EnerDemAn_6_4" localSheetId="0">#REF!</definedName>
    <definedName name="EnerDemAn_6_4" localSheetId="2">#REF!</definedName>
    <definedName name="EnerDemAn_6_4">#REF!</definedName>
    <definedName name="epm2.5">#REF!</definedName>
    <definedName name="epm2_5" localSheetId="9">#REF!</definedName>
    <definedName name="epm2_5" localSheetId="0">#REF!</definedName>
    <definedName name="epm2_5" localSheetId="2">#REF!</definedName>
    <definedName name="epm2_5">#REF!</definedName>
    <definedName name="ER">NA()</definedName>
    <definedName name="esm">#REF!</definedName>
    <definedName name="est">#REF!</definedName>
    <definedName name="est1.5_15">#REF!</definedName>
    <definedName name="est1_5_15" localSheetId="9">#REF!</definedName>
    <definedName name="est1_5_15" localSheetId="0">#REF!</definedName>
    <definedName name="est1_5_15" localSheetId="2">#REF!</definedName>
    <definedName name="est1_5_15">#REF!</definedName>
    <definedName name="eVehLev">[5]EquiA!$B$5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" localSheetId="8">'Implantação de PALMA'!$A$1:$H$18</definedName>
    <definedName name="Excel_BuiltIn_Print_Area" localSheetId="7">'Orçamento Gotejamento'!$A$1:$H$15</definedName>
    <definedName name="Excel_BuiltIn_Print_Area" localSheetId="1">Resumo!$A$1:$F$22</definedName>
    <definedName name="Excel_BuiltIn_Print_Area" localSheetId="0">'Resumo TOTAL 15 UNID'!$A$1:$F$22</definedName>
    <definedName name="Excel_BuiltIn_Print_Area_1_1" localSheetId="9">#REF!</definedName>
    <definedName name="Excel_BuiltIn_Print_Area_1_1" localSheetId="0">#REF!</definedName>
    <definedName name="Excel_BuiltIn_Print_Area_1_1" localSheetId="2">#REF!</definedName>
    <definedName name="Excel_BuiltIn_Print_Area_1_1">#REF!</definedName>
    <definedName name="Excel_BuiltIn_Print_Area_1_1_1" localSheetId="9">#REF!</definedName>
    <definedName name="Excel_BuiltIn_Print_Area_1_1_1" localSheetId="0">#REF!</definedName>
    <definedName name="Excel_BuiltIn_Print_Area_1_1_1" localSheetId="2">#REF!</definedName>
    <definedName name="Excel_BuiltIn_Print_Area_1_1_1">#REF!</definedName>
    <definedName name="Excel_BuiltIn_Print_Area_1_1_1_4" localSheetId="9">#REF!</definedName>
    <definedName name="Excel_BuiltIn_Print_Area_1_1_1_4" localSheetId="0">#REF!</definedName>
    <definedName name="Excel_BuiltIn_Print_Area_1_1_1_4" localSheetId="2">#REF!</definedName>
    <definedName name="Excel_BuiltIn_Print_Area_1_1_1_4">#REF!</definedName>
    <definedName name="Excel_BuiltIn_Print_Area_1_1_4" localSheetId="9">#REF!</definedName>
    <definedName name="Excel_BuiltIn_Print_Area_1_1_4" localSheetId="0">#REF!</definedName>
    <definedName name="Excel_BuiltIn_Print_Area_1_1_4" localSheetId="2">#REF!</definedName>
    <definedName name="Excel_BuiltIn_Print_Area_1_1_4">#REF!</definedName>
    <definedName name="Excel_BuiltIn_Print_Area_1_6" localSheetId="9">#REF!</definedName>
    <definedName name="Excel_BuiltIn_Print_Area_1_6" localSheetId="0">#REF!</definedName>
    <definedName name="Excel_BuiltIn_Print_Area_1_6" localSheetId="2">#REF!</definedName>
    <definedName name="Excel_BuiltIn_Print_Area_1_6">#REF!</definedName>
    <definedName name="Excel_BuiltIn_Print_Area_1_6_4" localSheetId="9">#REF!</definedName>
    <definedName name="Excel_BuiltIn_Print_Area_1_6_4" localSheetId="0">#REF!</definedName>
    <definedName name="Excel_BuiltIn_Print_Area_1_6_4" localSheetId="2">#REF!</definedName>
    <definedName name="Excel_BuiltIn_Print_Area_1_6_4">#REF!</definedName>
    <definedName name="Excel_BuiltIn_Print_Area_2">#REF!</definedName>
    <definedName name="Excel_BuiltIn_Print_Area_2_1_1">NA()</definedName>
    <definedName name="Excel_BuiltIn_Print_Area_21" localSheetId="9">#REF!</definedName>
    <definedName name="Excel_BuiltIn_Print_Area_21" localSheetId="0">#REF!</definedName>
    <definedName name="Excel_BuiltIn_Print_Area_21" localSheetId="2">#REF!</definedName>
    <definedName name="Excel_BuiltIn_Print_Area_21">#REF!</definedName>
    <definedName name="Excel_BuiltIn_Print_Area_21_1" localSheetId="9">#REF!</definedName>
    <definedName name="Excel_BuiltIn_Print_Area_21_1" localSheetId="0">#REF!</definedName>
    <definedName name="Excel_BuiltIn_Print_Area_21_1" localSheetId="2">#REF!</definedName>
    <definedName name="Excel_BuiltIn_Print_Area_21_1">#REF!</definedName>
    <definedName name="Excel_BuiltIn_Print_Area_21_1_4" localSheetId="9">#REF!</definedName>
    <definedName name="Excel_BuiltIn_Print_Area_21_1_4" localSheetId="0">#REF!</definedName>
    <definedName name="Excel_BuiltIn_Print_Area_21_1_4" localSheetId="2">#REF!</definedName>
    <definedName name="Excel_BuiltIn_Print_Area_21_1_4">#REF!</definedName>
    <definedName name="Excel_BuiltIn_Print_Area_21_4" localSheetId="9">#REF!</definedName>
    <definedName name="Excel_BuiltIn_Print_Area_21_4" localSheetId="0">#REF!</definedName>
    <definedName name="Excel_BuiltIn_Print_Area_21_4" localSheetId="2">#REF!</definedName>
    <definedName name="Excel_BuiltIn_Print_Area_21_4">#REF!</definedName>
    <definedName name="Excel_BuiltIn_Print_Area_21_6" localSheetId="9">#REF!</definedName>
    <definedName name="Excel_BuiltIn_Print_Area_21_6" localSheetId="0">#REF!</definedName>
    <definedName name="Excel_BuiltIn_Print_Area_21_6" localSheetId="2">#REF!</definedName>
    <definedName name="Excel_BuiltIn_Print_Area_21_6">#REF!</definedName>
    <definedName name="Excel_BuiltIn_Print_Area_21_6_4" localSheetId="9">#REF!</definedName>
    <definedName name="Excel_BuiltIn_Print_Area_21_6_4" localSheetId="0">#REF!</definedName>
    <definedName name="Excel_BuiltIn_Print_Area_21_6_4" localSheetId="2">#REF!</definedName>
    <definedName name="Excel_BuiltIn_Print_Area_21_6_4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 localSheetId="9">#REF!</definedName>
    <definedName name="Excel_BuiltIn_Print_Area_26" localSheetId="0">#REF!</definedName>
    <definedName name="Excel_BuiltIn_Print_Area_26" localSheetId="2">#REF!</definedName>
    <definedName name="Excel_BuiltIn_Print_Area_26">#REF!</definedName>
    <definedName name="Excel_BuiltIn_Print_Area_26_1" localSheetId="9">#REF!</definedName>
    <definedName name="Excel_BuiltIn_Print_Area_26_1" localSheetId="0">#REF!</definedName>
    <definedName name="Excel_BuiltIn_Print_Area_26_1" localSheetId="2">#REF!</definedName>
    <definedName name="Excel_BuiltIn_Print_Area_26_1">#REF!</definedName>
    <definedName name="Excel_BuiltIn_Print_Area_26_1_4" localSheetId="9">#REF!</definedName>
    <definedName name="Excel_BuiltIn_Print_Area_26_1_4" localSheetId="0">#REF!</definedName>
    <definedName name="Excel_BuiltIn_Print_Area_26_1_4" localSheetId="2">#REF!</definedName>
    <definedName name="Excel_BuiltIn_Print_Area_26_1_4">#REF!</definedName>
    <definedName name="Excel_BuiltIn_Print_Area_26_4" localSheetId="9">#REF!</definedName>
    <definedName name="Excel_BuiltIn_Print_Area_26_4" localSheetId="0">#REF!</definedName>
    <definedName name="Excel_BuiltIn_Print_Area_26_4" localSheetId="2">#REF!</definedName>
    <definedName name="Excel_BuiltIn_Print_Area_26_4">#REF!</definedName>
    <definedName name="Excel_BuiltIn_Print_Area_26_6" localSheetId="9">#REF!</definedName>
    <definedName name="Excel_BuiltIn_Print_Area_26_6" localSheetId="0">#REF!</definedName>
    <definedName name="Excel_BuiltIn_Print_Area_26_6" localSheetId="2">#REF!</definedName>
    <definedName name="Excel_BuiltIn_Print_Area_26_6">#REF!</definedName>
    <definedName name="Excel_BuiltIn_Print_Area_26_6_4" localSheetId="9">#REF!</definedName>
    <definedName name="Excel_BuiltIn_Print_Area_26_6_4" localSheetId="0">#REF!</definedName>
    <definedName name="Excel_BuiltIn_Print_Area_26_6_4" localSheetId="2">#REF!</definedName>
    <definedName name="Excel_BuiltIn_Print_Area_26_6_4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5" localSheetId="9">#REF!</definedName>
    <definedName name="Excel_BuiltIn_Print_Area_5" localSheetId="0">#REF!</definedName>
    <definedName name="Excel_BuiltIn_Print_Area_5" localSheetId="2">#REF!</definedName>
    <definedName name="Excel_BuiltIn_Print_Area_5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Titles" localSheetId="8">'Implantação de PALMA'!$A$1:$IT$7</definedName>
    <definedName name="Excel_BuiltIn_Print_Titles" localSheetId="7">'Orçamento Gotejamento'!$A$1:$IT$7</definedName>
    <definedName name="Excel_BuiltIn_Print_Titles" localSheetId="3">Orçamento_Galpão!$B$3:$IV$12</definedName>
    <definedName name="Excel_BuiltIn_Print_Titles" localSheetId="1">Resumo!$A$4:$IS$13</definedName>
    <definedName name="Excel_BuiltIn_Print_Titles" localSheetId="0">'Resumo TOTAL 15 UNID'!$A$4:$IS$13</definedName>
    <definedName name="Excel_BuiltIn_Print_Titles_1" localSheetId="9">#REF!</definedName>
    <definedName name="Excel_BuiltIn_Print_Titles_1" localSheetId="0">#REF!</definedName>
    <definedName name="Excel_BuiltIn_Print_Titles_1" localSheetId="2">#REF!</definedName>
    <definedName name="Excel_BuiltIn_Print_Titles_1">#REF!</definedName>
    <definedName name="Excel_BuiltIn_Print_Titles_1_1" localSheetId="9">#REF!</definedName>
    <definedName name="Excel_BuiltIn_Print_Titles_1_1" localSheetId="0">#REF!</definedName>
    <definedName name="Excel_BuiltIn_Print_Titles_1_1" localSheetId="2">#REF!</definedName>
    <definedName name="Excel_BuiltIn_Print_Titles_1_1">#REF!</definedName>
    <definedName name="Excel_BuiltIn_Print_Titles_1_1_4" localSheetId="9">#REF!</definedName>
    <definedName name="Excel_BuiltIn_Print_Titles_1_1_4" localSheetId="0">#REF!</definedName>
    <definedName name="Excel_BuiltIn_Print_Titles_1_1_4" localSheetId="2">#REF!</definedName>
    <definedName name="Excel_BuiltIn_Print_Titles_1_1_4">#REF!</definedName>
    <definedName name="Excel_BuiltIn_Print_Titles_1_4" localSheetId="9">#REF!</definedName>
    <definedName name="Excel_BuiltIn_Print_Titles_1_4" localSheetId="0">#REF!</definedName>
    <definedName name="Excel_BuiltIn_Print_Titles_1_4" localSheetId="2">#REF!</definedName>
    <definedName name="Excel_BuiltIn_Print_Titles_1_4">#REF!</definedName>
    <definedName name="Excel_BuiltIn_Print_Titles_1_6" localSheetId="9">#REF!</definedName>
    <definedName name="Excel_BuiltIn_Print_Titles_1_6" localSheetId="0">#REF!</definedName>
    <definedName name="Excel_BuiltIn_Print_Titles_1_6" localSheetId="2">#REF!</definedName>
    <definedName name="Excel_BuiltIn_Print_Titles_1_6">#REF!</definedName>
    <definedName name="Excel_BuiltIn_Print_Titles_1_6_4" localSheetId="9">#REF!</definedName>
    <definedName name="Excel_BuiltIn_Print_Titles_1_6_4" localSheetId="0">#REF!</definedName>
    <definedName name="Excel_BuiltIn_Print_Titles_1_6_4" localSheetId="2">#REF!</definedName>
    <definedName name="Excel_BuiltIn_Print_Titles_1_6_4">#REF!</definedName>
    <definedName name="Excel_BuiltIn_Print_Titles_10" localSheetId="9">#REF!</definedName>
    <definedName name="Excel_BuiltIn_Print_Titles_10" localSheetId="0">#REF!</definedName>
    <definedName name="Excel_BuiltIn_Print_Titles_10" localSheetId="2">#REF!</definedName>
    <definedName name="Excel_BuiltIn_Print_Titles_10">#REF!</definedName>
    <definedName name="Excel_BuiltIn_Print_Titles_12_1" localSheetId="9">#REF!</definedName>
    <definedName name="Excel_BuiltIn_Print_Titles_12_1" localSheetId="0">#REF!</definedName>
    <definedName name="Excel_BuiltIn_Print_Titles_12_1" localSheetId="2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 localSheetId="9">#REF!</definedName>
    <definedName name="Excel_BuiltIn_Print_Titles_16_5" localSheetId="0">#REF!</definedName>
    <definedName name="Excel_BuiltIn_Print_Titles_16_5" localSheetId="2">#REF!</definedName>
    <definedName name="Excel_BuiltIn_Print_Titles_16_5">#REF!</definedName>
    <definedName name="Excel_BuiltIn_Print_Titles_16_5_4" localSheetId="9">#REF!</definedName>
    <definedName name="Excel_BuiltIn_Print_Titles_16_5_4" localSheetId="0">#REF!</definedName>
    <definedName name="Excel_BuiltIn_Print_Titles_16_5_4" localSheetId="2">#REF!</definedName>
    <definedName name="Excel_BuiltIn_Print_Titles_16_5_4">#REF!</definedName>
    <definedName name="Excel_BuiltIn_Print_Titles_16_6" localSheetId="9">#REF!</definedName>
    <definedName name="Excel_BuiltIn_Print_Titles_16_6" localSheetId="0">#REF!</definedName>
    <definedName name="Excel_BuiltIn_Print_Titles_16_6" localSheetId="2">#REF!</definedName>
    <definedName name="Excel_BuiltIn_Print_Titles_16_6">#REF!</definedName>
    <definedName name="Excel_BuiltIn_Print_Titles_16_6_4" localSheetId="9">#REF!</definedName>
    <definedName name="Excel_BuiltIn_Print_Titles_16_6_4" localSheetId="0">#REF!</definedName>
    <definedName name="Excel_BuiltIn_Print_Titles_16_6_4" localSheetId="2">#REF!</definedName>
    <definedName name="Excel_BuiltIn_Print_Titles_16_6_4">#REF!</definedName>
    <definedName name="Excel_BuiltIn_Print_Titles_16_8" localSheetId="9">#REF!</definedName>
    <definedName name="Excel_BuiltIn_Print_Titles_16_8" localSheetId="0">#REF!</definedName>
    <definedName name="Excel_BuiltIn_Print_Titles_16_8" localSheetId="2">#REF!</definedName>
    <definedName name="Excel_BuiltIn_Print_Titles_16_8">#REF!</definedName>
    <definedName name="Excel_BuiltIn_Print_Titles_16_8_4" localSheetId="9">#REF!</definedName>
    <definedName name="Excel_BuiltIn_Print_Titles_16_8_4" localSheetId="0">#REF!</definedName>
    <definedName name="Excel_BuiltIn_Print_Titles_16_8_4" localSheetId="2">#REF!</definedName>
    <definedName name="Excel_BuiltIn_Print_Titles_16_8_4">#REF!</definedName>
    <definedName name="Excel_BuiltIn_Print_Titles_3">NA()</definedName>
    <definedName name="Excel_BuiltIn_Print_Titles_5" localSheetId="9">#REF!</definedName>
    <definedName name="Excel_BuiltIn_Print_Titles_5" localSheetId="0">#REF!</definedName>
    <definedName name="Excel_BuiltIn_Print_Titles_5" localSheetId="2">#REF!</definedName>
    <definedName name="Excel_BuiltIn_Print_Titles_5">#REF!</definedName>
    <definedName name="fajjadsjajkds" localSheetId="9">[2]CombLub!#REF!</definedName>
    <definedName name="fajjadsjajkds" localSheetId="0">[2]CombLub!#REF!</definedName>
    <definedName name="fajjadsjajkds" localSheetId="2">[2]CombLub!#REF!</definedName>
    <definedName name="fajjadsjajkds">[2]CombLub!#REF!</definedName>
    <definedName name="fajjadsjajkds_1" localSheetId="9">[2]CombLub!#REF!</definedName>
    <definedName name="fajjadsjajkds_1" localSheetId="0">[2]CombLub!#REF!</definedName>
    <definedName name="fajjadsjajkds_1" localSheetId="2">[2]CombLub!#REF!</definedName>
    <definedName name="fajjadsjajkds_1">[2]CombLub!#REF!</definedName>
    <definedName name="fajjadsjajkds_1_4" localSheetId="9">[2]CombLub!#REF!</definedName>
    <definedName name="fajjadsjajkds_1_4" localSheetId="0">[2]CombLub!#REF!</definedName>
    <definedName name="fajjadsjajkds_1_4" localSheetId="2">[2]CombLub!#REF!</definedName>
    <definedName name="fajjadsjajkds_1_4">[2]CombLub!#REF!</definedName>
    <definedName name="fajjadsjajkds_4" localSheetId="9">[2]CombLub!#REF!</definedName>
    <definedName name="fajjadsjajkds_4" localSheetId="0">[2]CombLub!#REF!</definedName>
    <definedName name="fajjadsjajkds_4" localSheetId="2">[2]CombLub!#REF!</definedName>
    <definedName name="fajjadsjajkds_4">[2]CombLub!#REF!</definedName>
    <definedName name="fajjadsjajkds_6" localSheetId="9">[2]CombLub!#REF!</definedName>
    <definedName name="fajjadsjajkds_6" localSheetId="0">[2]CombLub!#REF!</definedName>
    <definedName name="fajjadsjajkds_6" localSheetId="2">[2]CombLub!#REF!</definedName>
    <definedName name="fajjadsjajkds_6">[2]CombLub!#REF!</definedName>
    <definedName name="fajjadsjajkds_6_4" localSheetId="9">[2]CombLub!#REF!</definedName>
    <definedName name="fajjadsjajkds_6_4" localSheetId="0">[2]CombLub!#REF!</definedName>
    <definedName name="fajjadsjajkds_6_4" localSheetId="2">[2]CombLub!#REF!</definedName>
    <definedName name="fajjadsjajkds_6_4">[2]CombLub!#REF!</definedName>
    <definedName name="FATOR">NA()</definedName>
    <definedName name="fcm">#REF!</definedName>
    <definedName name="fer">#REF!</definedName>
    <definedName name="fossa">#REF!</definedName>
    <definedName name="FT">#REF!</definedName>
    <definedName name="FunE" localSheetId="9">#REF!</definedName>
    <definedName name="FunE" localSheetId="0">#REF!</definedName>
    <definedName name="FunE" localSheetId="2">#REF!</definedName>
    <definedName name="FunE">#REF!</definedName>
    <definedName name="FunE_1" localSheetId="9">#REF!</definedName>
    <definedName name="FunE_1" localSheetId="0">#REF!</definedName>
    <definedName name="FunE_1" localSheetId="2">#REF!</definedName>
    <definedName name="FunE_1">#REF!</definedName>
    <definedName name="FunE_1_4" localSheetId="9">#REF!</definedName>
    <definedName name="FunE_1_4" localSheetId="0">#REF!</definedName>
    <definedName name="FunE_1_4" localSheetId="2">#REF!</definedName>
    <definedName name="FunE_1_4">#REF!</definedName>
    <definedName name="FunE_4" localSheetId="9">#REF!</definedName>
    <definedName name="FunE_4" localSheetId="0">#REF!</definedName>
    <definedName name="FunE_4" localSheetId="2">#REF!</definedName>
    <definedName name="FunE_4">#REF!</definedName>
    <definedName name="FunE_6" localSheetId="9">#REF!</definedName>
    <definedName name="FunE_6" localSheetId="0">#REF!</definedName>
    <definedName name="FunE_6" localSheetId="2">#REF!</definedName>
    <definedName name="FunE_6">#REF!</definedName>
    <definedName name="FunE_6_4" localSheetId="9">#REF!</definedName>
    <definedName name="FunE_6_4" localSheetId="0">#REF!</definedName>
    <definedName name="FunE_6_4" localSheetId="2">#REF!</definedName>
    <definedName name="FunE_6_4">#REF!</definedName>
    <definedName name="FunInt" localSheetId="9">#REF!</definedName>
    <definedName name="FunInt" localSheetId="0">#REF!</definedName>
    <definedName name="FunInt" localSheetId="2">#REF!</definedName>
    <definedName name="FunInt">#REF!</definedName>
    <definedName name="FunInt_1" localSheetId="9">#REF!</definedName>
    <definedName name="FunInt_1" localSheetId="0">#REF!</definedName>
    <definedName name="FunInt_1" localSheetId="2">#REF!</definedName>
    <definedName name="FunInt_1">#REF!</definedName>
    <definedName name="FunInt_1_4" localSheetId="9">#REF!</definedName>
    <definedName name="FunInt_1_4" localSheetId="0">#REF!</definedName>
    <definedName name="FunInt_1_4" localSheetId="2">#REF!</definedName>
    <definedName name="FunInt_1_4">#REF!</definedName>
    <definedName name="FunInt_4" localSheetId="9">#REF!</definedName>
    <definedName name="FunInt_4" localSheetId="0">#REF!</definedName>
    <definedName name="FunInt_4" localSheetId="2">#REF!</definedName>
    <definedName name="FunInt_4">#REF!</definedName>
    <definedName name="FunInt_6" localSheetId="9">#REF!</definedName>
    <definedName name="FunInt_6" localSheetId="0">#REF!</definedName>
    <definedName name="FunInt_6" localSheetId="2">#REF!</definedName>
    <definedName name="FunInt_6">#REF!</definedName>
    <definedName name="FunInt_6_4" localSheetId="9">#REF!</definedName>
    <definedName name="FunInt_6_4" localSheetId="0">#REF!</definedName>
    <definedName name="FunInt_6_4" localSheetId="2">#REF!</definedName>
    <definedName name="FunInt_6_4">#REF!</definedName>
    <definedName name="FunR" localSheetId="9">#REF!</definedName>
    <definedName name="FunR" localSheetId="0">#REF!</definedName>
    <definedName name="FunR" localSheetId="2">#REF!</definedName>
    <definedName name="FunR">#REF!</definedName>
    <definedName name="FunR_1" localSheetId="9">#REF!</definedName>
    <definedName name="FunR_1" localSheetId="0">#REF!</definedName>
    <definedName name="FunR_1" localSheetId="2">#REF!</definedName>
    <definedName name="FunR_1">#REF!</definedName>
    <definedName name="FunR_1_4" localSheetId="9">#REF!</definedName>
    <definedName name="FunR_1_4" localSheetId="0">#REF!</definedName>
    <definedName name="FunR_1_4" localSheetId="2">#REF!</definedName>
    <definedName name="FunR_1_4">#REF!</definedName>
    <definedName name="FunR_4" localSheetId="9">#REF!</definedName>
    <definedName name="FunR_4" localSheetId="0">#REF!</definedName>
    <definedName name="FunR_4" localSheetId="2">#REF!</definedName>
    <definedName name="FunR_4">#REF!</definedName>
    <definedName name="FunR_6" localSheetId="9">#REF!</definedName>
    <definedName name="FunR_6" localSheetId="0">#REF!</definedName>
    <definedName name="FunR_6" localSheetId="2">#REF!</definedName>
    <definedName name="FunR_6">#REF!</definedName>
    <definedName name="FunR_6_4" localSheetId="9">#REF!</definedName>
    <definedName name="FunR_6_4" localSheetId="0">#REF!</definedName>
    <definedName name="FunR_6_4" localSheetId="2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af_8">NA()</definedName>
    <definedName name="GRI">#REF!</definedName>
    <definedName name="GRP">#REF!</definedName>
    <definedName name="grx">#REF!</definedName>
    <definedName name="hid1_2">#REF!</definedName>
    <definedName name="InsInt" localSheetId="9">[2]Tel!#REF!</definedName>
    <definedName name="InsInt" localSheetId="0">[2]Tel!#REF!</definedName>
    <definedName name="InsInt" localSheetId="2">[2]Tel!#REF!</definedName>
    <definedName name="InsInt">[2]Tel!#REF!</definedName>
    <definedName name="InsInt_1" localSheetId="9">[2]Tel!#REF!</definedName>
    <definedName name="InsInt_1" localSheetId="0">[2]Tel!#REF!</definedName>
    <definedName name="InsInt_1" localSheetId="2">[2]Tel!#REF!</definedName>
    <definedName name="InsInt_1">[2]Tel!#REF!</definedName>
    <definedName name="InsInt_1_4" localSheetId="9">[2]Tel!#REF!</definedName>
    <definedName name="InsInt_1_4" localSheetId="0">[2]Tel!#REF!</definedName>
    <definedName name="InsInt_1_4" localSheetId="2">[2]Tel!#REF!</definedName>
    <definedName name="InsInt_1_4">[2]Tel!#REF!</definedName>
    <definedName name="InsInt_4" localSheetId="9">[2]Tel!#REF!</definedName>
    <definedName name="InsInt_4" localSheetId="0">[2]Tel!#REF!</definedName>
    <definedName name="InsInt_4" localSheetId="2">[2]Tel!#REF!</definedName>
    <definedName name="InsInt_4">[2]Tel!#REF!</definedName>
    <definedName name="InsInt_6" localSheetId="9">[2]Tel!#REF!</definedName>
    <definedName name="InsInt_6" localSheetId="0">[2]Tel!#REF!</definedName>
    <definedName name="InsInt_6" localSheetId="2">[2]Tel!#REF!</definedName>
    <definedName name="InsInt_6">[2]Tel!#REF!</definedName>
    <definedName name="InsInt_6_4" localSheetId="9">[2]Tel!#REF!</definedName>
    <definedName name="InsInt_6_4" localSheetId="0">[2]Tel!#REF!</definedName>
    <definedName name="InsInt_6_4" localSheetId="2">[2]Tel!#REF!</definedName>
    <definedName name="InsInt_6_4">[2]Tel!#REF!</definedName>
    <definedName name="InvEscri" localSheetId="9">[2]EquiA!#REF!</definedName>
    <definedName name="InvEscri" localSheetId="0">[2]EquiA!#REF!</definedName>
    <definedName name="InvEscri" localSheetId="2">[2]EquiA!#REF!</definedName>
    <definedName name="InvEscri">[2]EquiA!#REF!</definedName>
    <definedName name="InvEscri_1" localSheetId="9">[2]EquiA!#REF!</definedName>
    <definedName name="InvEscri_1" localSheetId="0">[2]EquiA!#REF!</definedName>
    <definedName name="InvEscri_1" localSheetId="2">[2]EquiA!#REF!</definedName>
    <definedName name="InvEscri_1">[2]EquiA!#REF!</definedName>
    <definedName name="InvEscri_1_4" localSheetId="9">[2]EquiA!#REF!</definedName>
    <definedName name="InvEscri_1_4" localSheetId="0">[2]EquiA!#REF!</definedName>
    <definedName name="InvEscri_1_4" localSheetId="2">[2]EquiA!#REF!</definedName>
    <definedName name="InvEscri_1_4">[2]EquiA!#REF!</definedName>
    <definedName name="InvEscri_4" localSheetId="9">[2]EquiA!#REF!</definedName>
    <definedName name="InvEscri_4" localSheetId="0">[2]EquiA!#REF!</definedName>
    <definedName name="InvEscri_4" localSheetId="2">[2]EquiA!#REF!</definedName>
    <definedName name="InvEscri_4">[2]EquiA!#REF!</definedName>
    <definedName name="InvEscri_6" localSheetId="9">[2]EquiA!#REF!</definedName>
    <definedName name="InvEscri_6" localSheetId="0">[2]EquiA!#REF!</definedName>
    <definedName name="InvEscri_6" localSheetId="2">[2]EquiA!#REF!</definedName>
    <definedName name="InvEscri_6">[2]EquiA!#REF!</definedName>
    <definedName name="InvEscri_6_4" localSheetId="9">[2]EquiA!#REF!</definedName>
    <definedName name="InvEscri_6_4" localSheetId="0">[2]EquiA!#REF!</definedName>
    <definedName name="InvEscri_6_4" localSheetId="2">[2]EquiA!#REF!</definedName>
    <definedName name="InvEscri_6_4">[2]EquiA!#REF!</definedName>
    <definedName name="InvVei" localSheetId="9">[2]EquiA!#REF!</definedName>
    <definedName name="InvVei" localSheetId="0">[2]EquiA!#REF!</definedName>
    <definedName name="InvVei" localSheetId="2">[2]EquiA!#REF!</definedName>
    <definedName name="InvVei">[2]EquiA!#REF!</definedName>
    <definedName name="InvVei_1" localSheetId="9">[2]EquiA!#REF!</definedName>
    <definedName name="InvVei_1" localSheetId="0">[2]EquiA!#REF!</definedName>
    <definedName name="InvVei_1" localSheetId="2">[2]EquiA!#REF!</definedName>
    <definedName name="InvVei_1">[2]EquiA!#REF!</definedName>
    <definedName name="InvVei_1_4" localSheetId="9">[2]EquiA!#REF!</definedName>
    <definedName name="InvVei_1_4" localSheetId="0">[2]EquiA!#REF!</definedName>
    <definedName name="InvVei_1_4" localSheetId="2">[2]EquiA!#REF!</definedName>
    <definedName name="InvVei_1_4">[2]EquiA!#REF!</definedName>
    <definedName name="InvVei_4" localSheetId="9">[2]EquiA!#REF!</definedName>
    <definedName name="InvVei_4" localSheetId="0">[2]EquiA!#REF!</definedName>
    <definedName name="InvVei_4" localSheetId="2">[2]EquiA!#REF!</definedName>
    <definedName name="InvVei_4">[2]EquiA!#REF!</definedName>
    <definedName name="InvVei_6" localSheetId="9">[2]EquiA!#REF!</definedName>
    <definedName name="InvVei_6" localSheetId="0">[2]EquiA!#REF!</definedName>
    <definedName name="InvVei_6" localSheetId="2">[2]EquiA!#REF!</definedName>
    <definedName name="InvVei_6">[2]EquiA!#REF!</definedName>
    <definedName name="InvVei_6_4" localSheetId="9">[2]EquiA!#REF!</definedName>
    <definedName name="InvVei_6_4" localSheetId="0">[2]EquiA!#REF!</definedName>
    <definedName name="InvVei_6_4" localSheetId="2">[2]EquiA!#REF!</definedName>
    <definedName name="InvVei_6_4">[2]EquiA!#REF!</definedName>
    <definedName name="InvVeia" localSheetId="9">[2]EquiA!#REF!</definedName>
    <definedName name="InvVeia" localSheetId="0">[2]EquiA!#REF!</definedName>
    <definedName name="InvVeia" localSheetId="2">[2]EquiA!#REF!</definedName>
    <definedName name="InvVeia">[2]EquiA!#REF!</definedName>
    <definedName name="InvVeia_1" localSheetId="9">[2]EquiA!#REF!</definedName>
    <definedName name="InvVeia_1" localSheetId="0">[2]EquiA!#REF!</definedName>
    <definedName name="InvVeia_1" localSheetId="2">[2]EquiA!#REF!</definedName>
    <definedName name="InvVeia_1">[2]EquiA!#REF!</definedName>
    <definedName name="InvVeia_1_4" localSheetId="9">[2]EquiA!#REF!</definedName>
    <definedName name="InvVeia_1_4" localSheetId="0">[2]EquiA!#REF!</definedName>
    <definedName name="InvVeia_1_4" localSheetId="2">[2]EquiA!#REF!</definedName>
    <definedName name="InvVeia_1_4">[2]EquiA!#REF!</definedName>
    <definedName name="InvVeia_4" localSheetId="9">[2]EquiA!#REF!</definedName>
    <definedName name="InvVeia_4" localSheetId="0">[2]EquiA!#REF!</definedName>
    <definedName name="InvVeia_4" localSheetId="2">[2]EquiA!#REF!</definedName>
    <definedName name="InvVeia_4">[2]EquiA!#REF!</definedName>
    <definedName name="InvVeia_6" localSheetId="9">[2]EquiA!#REF!</definedName>
    <definedName name="InvVeia_6" localSheetId="0">[2]EquiA!#REF!</definedName>
    <definedName name="InvVeia_6" localSheetId="2">[2]EquiA!#REF!</definedName>
    <definedName name="InvVeia_6">[2]EquiA!#REF!</definedName>
    <definedName name="InvVeia_6_4" localSheetId="9">[2]EquiA!#REF!</definedName>
    <definedName name="InvVeia_6_4" localSheetId="0">[2]EquiA!#REF!</definedName>
    <definedName name="InvVeia_6_4" localSheetId="2">[2]EquiA!#REF!</definedName>
    <definedName name="InvVeia_6_4">[2]EquiA!#REF!</definedName>
    <definedName name="ipf">#REF!</definedName>
    <definedName name="itus1">#REF!</definedName>
    <definedName name="jla1_220">#REF!</definedName>
    <definedName name="JRS">#REF!</definedName>
    <definedName name="Leituristas" localSheetId="9">[2]PessA!#REF!</definedName>
    <definedName name="Leituristas" localSheetId="0">[2]PessA!#REF!</definedName>
    <definedName name="Leituristas" localSheetId="2">[2]PessA!#REF!</definedName>
    <definedName name="Leituristas">[2]PessA!#REF!</definedName>
    <definedName name="Leituristas_1" localSheetId="9">[2]PessA!#REF!</definedName>
    <definedName name="Leituristas_1" localSheetId="0">[2]PessA!#REF!</definedName>
    <definedName name="Leituristas_1" localSheetId="2">[2]PessA!#REF!</definedName>
    <definedName name="Leituristas_1">[2]PessA!#REF!</definedName>
    <definedName name="Leituristas_1_4" localSheetId="9">[2]PessA!#REF!</definedName>
    <definedName name="Leituristas_1_4" localSheetId="0">[2]PessA!#REF!</definedName>
    <definedName name="Leituristas_1_4" localSheetId="2">[2]PessA!#REF!</definedName>
    <definedName name="Leituristas_1_4">[2]PessA!#REF!</definedName>
    <definedName name="Leituristas_4" localSheetId="9">[2]PessA!#REF!</definedName>
    <definedName name="Leituristas_4" localSheetId="0">[2]PessA!#REF!</definedName>
    <definedName name="Leituristas_4" localSheetId="2">[2]PessA!#REF!</definedName>
    <definedName name="Leituristas_4">[2]PessA!#REF!</definedName>
    <definedName name="Leituristas_6" localSheetId="9">[2]PessA!#REF!</definedName>
    <definedName name="Leituristas_6" localSheetId="0">[2]PessA!#REF!</definedName>
    <definedName name="Leituristas_6" localSheetId="2">[2]PessA!#REF!</definedName>
    <definedName name="Leituristas_6">[2]PessA!#REF!</definedName>
    <definedName name="Leituristas_6_4" localSheetId="9">[2]PessA!#REF!</definedName>
    <definedName name="Leituristas_6_4" localSheetId="0">[2]PessA!#REF!</definedName>
    <definedName name="Leituristas_6_4" localSheetId="2">[2]PessA!#REF!</definedName>
    <definedName name="Leituristas_6_4">[2]PessA!#REF!</definedName>
    <definedName name="lm6_3">#REF!</definedName>
    <definedName name="lnm">#REF!</definedName>
    <definedName name="lpb">#REF!</definedName>
    <definedName name="LSO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1_8">NA()</definedName>
    <definedName name="lxaf">#REF!</definedName>
    <definedName name="mad">#REF!</definedName>
    <definedName name="map">#REF!</definedName>
    <definedName name="mdn">#REF!</definedName>
    <definedName name="MNI">#REF!</definedName>
    <definedName name="MNP">#REF!</definedName>
    <definedName name="motoristas" localSheetId="9">[2]EquiOM!#REF!</definedName>
    <definedName name="motoristas" localSheetId="0">[2]EquiOM!#REF!</definedName>
    <definedName name="motoristas" localSheetId="2">[2]EquiOM!#REF!</definedName>
    <definedName name="motoristas">[2]EquiOM!#REF!</definedName>
    <definedName name="motoristas_1" localSheetId="9">[2]EquiOM!#REF!</definedName>
    <definedName name="motoristas_1" localSheetId="0">[2]EquiOM!#REF!</definedName>
    <definedName name="motoristas_1" localSheetId="2">[2]EquiOM!#REF!</definedName>
    <definedName name="motoristas_1">[2]EquiOM!#REF!</definedName>
    <definedName name="motoristas_1_4" localSheetId="9">[2]EquiOM!#REF!</definedName>
    <definedName name="motoristas_1_4" localSheetId="0">[2]EquiOM!#REF!</definedName>
    <definedName name="motoristas_1_4" localSheetId="2">[2]EquiOM!#REF!</definedName>
    <definedName name="motoristas_1_4">[2]EquiOM!#REF!</definedName>
    <definedName name="motoristas_4" localSheetId="9">[2]EquiOM!#REF!</definedName>
    <definedName name="motoristas_4" localSheetId="0">[2]EquiOM!#REF!</definedName>
    <definedName name="motoristas_4" localSheetId="2">[2]EquiOM!#REF!</definedName>
    <definedName name="motoristas_4">[2]EquiOM!#REF!</definedName>
    <definedName name="motoristas_6" localSheetId="9">[2]EquiOM!#REF!</definedName>
    <definedName name="motoristas_6" localSheetId="0">[2]EquiOM!#REF!</definedName>
    <definedName name="motoristas_6" localSheetId="2">[2]EquiOM!#REF!</definedName>
    <definedName name="motoristas_6">[2]EquiOM!#REF!</definedName>
    <definedName name="motoristas_6_4" localSheetId="9">[2]EquiOM!#REF!</definedName>
    <definedName name="motoristas_6_4" localSheetId="0">[2]EquiOM!#REF!</definedName>
    <definedName name="motoristas_6_4" localSheetId="2">[2]EquiOM!#REF!</definedName>
    <definedName name="motoristas_6_4">[2]EquiOM!#REF!</definedName>
    <definedName name="mour">#REF!</definedName>
    <definedName name="mour_8">NA()</definedName>
    <definedName name="mpm2.5">#REF!</definedName>
    <definedName name="mpm2_5" localSheetId="9">#REF!</definedName>
    <definedName name="mpm2_5" localSheetId="0">#REF!</definedName>
    <definedName name="mpm2_5" localSheetId="2">#REF!</definedName>
    <definedName name="mpm2_5">#REF!</definedName>
    <definedName name="msv">#REF!</definedName>
    <definedName name="niv">#REF!</definedName>
    <definedName name="nome" localSheetId="9">#REF!</definedName>
    <definedName name="nome" localSheetId="0">#REF!</definedName>
    <definedName name="nome" localSheetId="2">#REF!</definedName>
    <definedName name="nome">#REF!</definedName>
    <definedName name="nome_4" localSheetId="9">#REF!</definedName>
    <definedName name="nome_4" localSheetId="0">#REF!</definedName>
    <definedName name="nome_4" localSheetId="2">#REF!</definedName>
    <definedName name="nome_4">#REF!</definedName>
    <definedName name="nome_8">NA()</definedName>
    <definedName name="nrjCfh" localSheetId="9">#REF!</definedName>
    <definedName name="nrjCfh" localSheetId="0">#REF!</definedName>
    <definedName name="nrjCfh" localSheetId="2">#REF!</definedName>
    <definedName name="nrjCfh">#REF!</definedName>
    <definedName name="nrjCfh_1" localSheetId="9">#REF!</definedName>
    <definedName name="nrjCfh_1" localSheetId="0">#REF!</definedName>
    <definedName name="nrjCfh_1" localSheetId="2">#REF!</definedName>
    <definedName name="nrjCfh_1">#REF!</definedName>
    <definedName name="nrjCfh_1_4" localSheetId="9">#REF!</definedName>
    <definedName name="nrjCfh_1_4" localSheetId="0">#REF!</definedName>
    <definedName name="nrjCfh_1_4" localSheetId="2">#REF!</definedName>
    <definedName name="nrjCfh_1_4">#REF!</definedName>
    <definedName name="nrjCfh_4" localSheetId="9">#REF!</definedName>
    <definedName name="nrjCfh_4" localSheetId="0">#REF!</definedName>
    <definedName name="nrjCfh_4" localSheetId="2">#REF!</definedName>
    <definedName name="nrjCfh_4">#REF!</definedName>
    <definedName name="nrjCfh_6" localSheetId="9">#REF!</definedName>
    <definedName name="nrjCfh_6" localSheetId="0">#REF!</definedName>
    <definedName name="nrjCfh_6" localSheetId="2">#REF!</definedName>
    <definedName name="nrjCfh_6">#REF!</definedName>
    <definedName name="nrjCfh_6_4" localSheetId="9">#REF!</definedName>
    <definedName name="nrjCfh_6_4" localSheetId="0">#REF!</definedName>
    <definedName name="nrjCfh_6_4" localSheetId="2">#REF!</definedName>
    <definedName name="nrjCfh_6_4">#REF!</definedName>
    <definedName name="nrjCVh" localSheetId="9">#REF!</definedName>
    <definedName name="nrjCVh" localSheetId="0">#REF!</definedName>
    <definedName name="nrjCVh" localSheetId="2">#REF!</definedName>
    <definedName name="nrjCVh">#REF!</definedName>
    <definedName name="nrjCVh_1" localSheetId="9">#REF!</definedName>
    <definedName name="nrjCVh_1" localSheetId="0">#REF!</definedName>
    <definedName name="nrjCVh_1" localSheetId="2">#REF!</definedName>
    <definedName name="nrjCVh_1">#REF!</definedName>
    <definedName name="nrjCVh_1_4" localSheetId="9">#REF!</definedName>
    <definedName name="nrjCVh_1_4" localSheetId="0">#REF!</definedName>
    <definedName name="nrjCVh_1_4" localSheetId="2">#REF!</definedName>
    <definedName name="nrjCVh_1_4">#REF!</definedName>
    <definedName name="nrjCVh_4" localSheetId="9">#REF!</definedName>
    <definedName name="nrjCVh_4" localSheetId="0">#REF!</definedName>
    <definedName name="nrjCVh_4" localSheetId="2">#REF!</definedName>
    <definedName name="nrjCVh_4">#REF!</definedName>
    <definedName name="nrjCVh_6" localSheetId="9">#REF!</definedName>
    <definedName name="nrjCVh_6" localSheetId="0">#REF!</definedName>
    <definedName name="nrjCVh_6" localSheetId="2">#REF!</definedName>
    <definedName name="nrjCVh_6">#REF!</definedName>
    <definedName name="nrjCVh_6_4" localSheetId="9">#REF!</definedName>
    <definedName name="nrjCVh_6_4" localSheetId="0">#REF!</definedName>
    <definedName name="nrjCVh_6_4" localSheetId="2">#REF!</definedName>
    <definedName name="nrjCVh_6_4">#REF!</definedName>
    <definedName name="odi">#REF!</definedName>
    <definedName name="ofc">[6]Insumos!$D$9</definedName>
    <definedName name="ofc_8">NA()</definedName>
    <definedName name="ofi">#REF!</definedName>
    <definedName name="OGU">#REF!</definedName>
    <definedName name="oli">#REF!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es">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lc2_5" localSheetId="9">#REF!</definedName>
    <definedName name="plc2_5" localSheetId="0">#REF!</definedName>
    <definedName name="plc2_5" localSheetId="2">#REF!</definedName>
    <definedName name="plc2_5">#REF!</definedName>
    <definedName name="PMS">#REF!</definedName>
    <definedName name="pont">#REF!</definedName>
    <definedName name="por_sistema_IMR" localSheetId="9">#REF!</definedName>
    <definedName name="por_sistema_IMR" localSheetId="0">#REF!</definedName>
    <definedName name="por_sistema_IMR" localSheetId="2">#REF!</definedName>
    <definedName name="por_sistema_IMR">#REF!</definedName>
    <definedName name="por_sistema_IMR_1" localSheetId="9">#REF!</definedName>
    <definedName name="por_sistema_IMR_1" localSheetId="0">#REF!</definedName>
    <definedName name="por_sistema_IMR_1" localSheetId="2">#REF!</definedName>
    <definedName name="por_sistema_IMR_1">#REF!</definedName>
    <definedName name="por_sistema_IMR_1_4" localSheetId="9">#REF!</definedName>
    <definedName name="por_sistema_IMR_1_4" localSheetId="0">#REF!</definedName>
    <definedName name="por_sistema_IMR_1_4" localSheetId="2">#REF!</definedName>
    <definedName name="por_sistema_IMR_1_4">#REF!</definedName>
    <definedName name="por_sistema_IMR_4" localSheetId="9">#REF!</definedName>
    <definedName name="por_sistema_IMR_4" localSheetId="0">#REF!</definedName>
    <definedName name="por_sistema_IMR_4" localSheetId="2">#REF!</definedName>
    <definedName name="por_sistema_IMR_4">#REF!</definedName>
    <definedName name="por_sistema_IMR_6" localSheetId="9">#REF!</definedName>
    <definedName name="por_sistema_IMR_6" localSheetId="0">#REF!</definedName>
    <definedName name="por_sistema_IMR_6" localSheetId="2">#REF!</definedName>
    <definedName name="por_sistema_IMR_6">#REF!</definedName>
    <definedName name="por_sistema_IMR_6_4" localSheetId="9">#REF!</definedName>
    <definedName name="por_sistema_IMR_6_4" localSheetId="0">#REF!</definedName>
    <definedName name="por_sistema_IMR_6_4" localSheetId="2">#REF!</definedName>
    <definedName name="por_sistema_IMR_6_4">#REF!</definedName>
    <definedName name="Preço_kW" localSheetId="9">#REF!</definedName>
    <definedName name="Preço_kW" localSheetId="0">#REF!</definedName>
    <definedName name="Preço_kW" localSheetId="2">#REF!</definedName>
    <definedName name="Preço_kW">#REF!</definedName>
    <definedName name="Preço_kW_1" localSheetId="9">#REF!</definedName>
    <definedName name="Preço_kW_1" localSheetId="0">#REF!</definedName>
    <definedName name="Preço_kW_1" localSheetId="2">#REF!</definedName>
    <definedName name="Preço_kW_1">#REF!</definedName>
    <definedName name="Preço_kW_1_4" localSheetId="9">#REF!</definedName>
    <definedName name="Preço_kW_1_4" localSheetId="0">#REF!</definedName>
    <definedName name="Preço_kW_1_4" localSheetId="2">#REF!</definedName>
    <definedName name="Preço_kW_1_4">#REF!</definedName>
    <definedName name="Preço_kW_4" localSheetId="9">#REF!</definedName>
    <definedName name="Preço_kW_4" localSheetId="0">#REF!</definedName>
    <definedName name="Preço_kW_4" localSheetId="2">#REF!</definedName>
    <definedName name="Preço_kW_4">#REF!</definedName>
    <definedName name="Preço_kW_6" localSheetId="9">#REF!</definedName>
    <definedName name="Preço_kW_6" localSheetId="0">#REF!</definedName>
    <definedName name="Preço_kW_6" localSheetId="2">#REF!</definedName>
    <definedName name="Preço_kW_6">#REF!</definedName>
    <definedName name="Preço_kW_6_4" localSheetId="9">#REF!</definedName>
    <definedName name="Preço_kW_6_4" localSheetId="0">#REF!</definedName>
    <definedName name="Preço_kW_6_4" localSheetId="2">#REF!</definedName>
    <definedName name="Preço_kW_6_4">#REF!</definedName>
    <definedName name="pref" localSheetId="9">#REF!</definedName>
    <definedName name="pref" localSheetId="0">#REF!</definedName>
    <definedName name="pref" localSheetId="2">#REF!</definedName>
    <definedName name="pref">#REF!</definedName>
    <definedName name="pref_4" localSheetId="9">#REF!</definedName>
    <definedName name="pref_4" localSheetId="0">#REF!</definedName>
    <definedName name="pref_4" localSheetId="2">#REF!</definedName>
    <definedName name="pref_4">#REF!</definedName>
    <definedName name="pref_8">NA()</definedName>
    <definedName name="prf">#REF!</definedName>
    <definedName name="prg">#REF!</definedName>
    <definedName name="PROJ">#REF!</definedName>
    <definedName name="prtm">#REF!</definedName>
    <definedName name="ptc7_8">NA()</definedName>
    <definedName name="ptt3x2">#REF!</definedName>
    <definedName name="qgm">#REF!</definedName>
    <definedName name="QWE" localSheetId="9">#REF!</definedName>
    <definedName name="QWE" localSheetId="0">#REF!</definedName>
    <definedName name="QWE" localSheetId="2">#REF!</definedName>
    <definedName name="QWE">#REF!</definedName>
    <definedName name="rdt13.8">#REF!</definedName>
    <definedName name="rdt13_8" localSheetId="9">#REF!</definedName>
    <definedName name="rdt13_8" localSheetId="0">#REF!</definedName>
    <definedName name="rdt13_8" localSheetId="2">#REF!</definedName>
    <definedName name="rdt13_8">#REF!</definedName>
    <definedName name="rec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>#REF!</definedName>
    <definedName name="sin">#REF!</definedName>
    <definedName name="sollimp">#REF!</definedName>
    <definedName name="sOpRadio" localSheetId="9">[2]PessA!#REF!</definedName>
    <definedName name="sOpRadio" localSheetId="0">[2]PessA!#REF!</definedName>
    <definedName name="sOpRadio" localSheetId="2">[2]PessA!#REF!</definedName>
    <definedName name="sOpRadio">[2]PessA!#REF!</definedName>
    <definedName name="sOpRadio_1" localSheetId="9">[2]PessA!#REF!</definedName>
    <definedName name="sOpRadio_1" localSheetId="0">[2]PessA!#REF!</definedName>
    <definedName name="sOpRadio_1" localSheetId="2">[2]PessA!#REF!</definedName>
    <definedName name="sOpRadio_1">[2]PessA!#REF!</definedName>
    <definedName name="sOpRadio_1_4" localSheetId="9">[2]PessA!#REF!</definedName>
    <definedName name="sOpRadio_1_4" localSheetId="0">[2]PessA!#REF!</definedName>
    <definedName name="sOpRadio_1_4" localSheetId="2">[2]PessA!#REF!</definedName>
    <definedName name="sOpRadio_1_4">[2]PessA!#REF!</definedName>
    <definedName name="sOpRadio_4" localSheetId="9">[2]PessA!#REF!</definedName>
    <definedName name="sOpRadio_4" localSheetId="0">[2]PessA!#REF!</definedName>
    <definedName name="sOpRadio_4" localSheetId="2">[2]PessA!#REF!</definedName>
    <definedName name="sOpRadio_4">[2]PessA!#REF!</definedName>
    <definedName name="sOpRadio_6" localSheetId="9">[2]PessA!#REF!</definedName>
    <definedName name="sOpRadio_6" localSheetId="0">[2]PessA!#REF!</definedName>
    <definedName name="sOpRadio_6" localSheetId="2">[2]PessA!#REF!</definedName>
    <definedName name="sOpRadio_6">[2]PessA!#REF!</definedName>
    <definedName name="sOpRadio_6_4" localSheetId="9">[2]PessA!#REF!</definedName>
    <definedName name="sOpRadio_6_4" localSheetId="0">[2]PessA!#REF!</definedName>
    <definedName name="sOpRadio_6_4" localSheetId="2">[2]PessA!#REF!</definedName>
    <definedName name="sOpRadio_6_4">[2]PessA!#REF!</definedName>
    <definedName name="sRespOM" localSheetId="9">[2]PessA!#REF!</definedName>
    <definedName name="sRespOM" localSheetId="0">[2]PessA!#REF!</definedName>
    <definedName name="sRespOM" localSheetId="2">[2]PessA!#REF!</definedName>
    <definedName name="sRespOM">[2]PessA!#REF!</definedName>
    <definedName name="sRespOM_1" localSheetId="9">[2]PessA!#REF!</definedName>
    <definedName name="sRespOM_1" localSheetId="0">[2]PessA!#REF!</definedName>
    <definedName name="sRespOM_1" localSheetId="2">[2]PessA!#REF!</definedName>
    <definedName name="sRespOM_1">[2]PessA!#REF!</definedName>
    <definedName name="sRespOM_1_4" localSheetId="9">[2]PessA!#REF!</definedName>
    <definedName name="sRespOM_1_4" localSheetId="0">[2]PessA!#REF!</definedName>
    <definedName name="sRespOM_1_4" localSheetId="2">[2]PessA!#REF!</definedName>
    <definedName name="sRespOM_1_4">[2]PessA!#REF!</definedName>
    <definedName name="sRespOM_4" localSheetId="9">[2]PessA!#REF!</definedName>
    <definedName name="sRespOM_4" localSheetId="0">[2]PessA!#REF!</definedName>
    <definedName name="sRespOM_4" localSheetId="2">[2]PessA!#REF!</definedName>
    <definedName name="sRespOM_4">[2]PessA!#REF!</definedName>
    <definedName name="sRespOM_6" localSheetId="9">[2]PessA!#REF!</definedName>
    <definedName name="sRespOM_6" localSheetId="0">[2]PessA!#REF!</definedName>
    <definedName name="sRespOM_6" localSheetId="2">[2]PessA!#REF!</definedName>
    <definedName name="sRespOM_6">[2]PessA!#REF!</definedName>
    <definedName name="sRespOM_6_4" localSheetId="9">[2]PessA!#REF!</definedName>
    <definedName name="sRespOM_6_4" localSheetId="0">[2]PessA!#REF!</definedName>
    <definedName name="sRespOM_6_4" localSheetId="2">[2]PessA!#REF!</definedName>
    <definedName name="sRespOM_6_4">[2]PessA!#REF!</definedName>
    <definedName name="srv">#REF!</definedName>
    <definedName name="sum">#REF!</definedName>
    <definedName name="svt">#REF!</definedName>
    <definedName name="sxo">#REF!</definedName>
    <definedName name="tbv">#REF!</definedName>
    <definedName name="ted">#REF!</definedName>
    <definedName name="TelO" localSheetId="9">[2]Tel!#REF!</definedName>
    <definedName name="TelO" localSheetId="0">[2]Tel!#REF!</definedName>
    <definedName name="TelO" localSheetId="2">[2]Tel!#REF!</definedName>
    <definedName name="TelO">[2]Tel!#REF!</definedName>
    <definedName name="TelO_1" localSheetId="9">[2]Tel!#REF!</definedName>
    <definedName name="TelO_1" localSheetId="0">[2]Tel!#REF!</definedName>
    <definedName name="TelO_1" localSheetId="2">[2]Tel!#REF!</definedName>
    <definedName name="TelO_1">[2]Tel!#REF!</definedName>
    <definedName name="TelO_1_4" localSheetId="9">[2]Tel!#REF!</definedName>
    <definedName name="TelO_1_4" localSheetId="0">[2]Tel!#REF!</definedName>
    <definedName name="TelO_1_4" localSheetId="2">[2]Tel!#REF!</definedName>
    <definedName name="TelO_1_4">[2]Tel!#REF!</definedName>
    <definedName name="TelO_4" localSheetId="9">[2]Tel!#REF!</definedName>
    <definedName name="TelO_4" localSheetId="0">[2]Tel!#REF!</definedName>
    <definedName name="TelO_4" localSheetId="2">[2]Tel!#REF!</definedName>
    <definedName name="TelO_4">[2]Tel!#REF!</definedName>
    <definedName name="TelO_6" localSheetId="9">[2]Tel!#REF!</definedName>
    <definedName name="TelO_6" localSheetId="0">[2]Tel!#REF!</definedName>
    <definedName name="TelO_6" localSheetId="2">[2]Tel!#REF!</definedName>
    <definedName name="TelO_6">[2]Tel!#REF!</definedName>
    <definedName name="TelO_6_4" localSheetId="9">[2]Tel!#REF!</definedName>
    <definedName name="TelO_6_4" localSheetId="0">[2]Tel!#REF!</definedName>
    <definedName name="TelO_6_4" localSheetId="2">[2]Tel!#REF!</definedName>
    <definedName name="TelO_6_4">[2]Tel!#REF!</definedName>
    <definedName name="ter">#REF!</definedName>
    <definedName name="tes">#REF!</definedName>
    <definedName name="teste" localSheetId="9">[2]PessA!#REF!</definedName>
    <definedName name="teste" localSheetId="0">[2]PessA!#REF!</definedName>
    <definedName name="teste" localSheetId="2">[2]PessA!#REF!</definedName>
    <definedName name="teste">[2]PessA!#REF!</definedName>
    <definedName name="teste_1" localSheetId="9">[2]PessA!#REF!</definedName>
    <definedName name="teste_1" localSheetId="0">[2]PessA!#REF!</definedName>
    <definedName name="teste_1" localSheetId="2">[2]PessA!#REF!</definedName>
    <definedName name="teste_1">[2]PessA!#REF!</definedName>
    <definedName name="teste_1_4" localSheetId="9">[2]PessA!#REF!</definedName>
    <definedName name="teste_1_4" localSheetId="0">[2]PessA!#REF!</definedName>
    <definedName name="teste_1_4" localSheetId="2">[2]PessA!#REF!</definedName>
    <definedName name="teste_1_4">[2]PessA!#REF!</definedName>
    <definedName name="teste_4" localSheetId="9">[2]PessA!#REF!</definedName>
    <definedName name="teste_4" localSheetId="0">[2]PessA!#REF!</definedName>
    <definedName name="teste_4" localSheetId="2">[2]PessA!#REF!</definedName>
    <definedName name="teste_4">[2]PessA!#REF!</definedName>
    <definedName name="teste_6" localSheetId="9">[2]PessA!#REF!</definedName>
    <definedName name="teste_6" localSheetId="0">[2]PessA!#REF!</definedName>
    <definedName name="teste_6" localSheetId="2">[2]PessA!#REF!</definedName>
    <definedName name="teste_6">[2]PessA!#REF!</definedName>
    <definedName name="teste_6_4" localSheetId="9">[2]PessA!#REF!</definedName>
    <definedName name="teste_6_4" localSheetId="0">[2]PessA!#REF!</definedName>
    <definedName name="teste_6_4" localSheetId="2">[2]PessA!#REF!</definedName>
    <definedName name="teste_6_4">[2]PessA!#REF!</definedName>
    <definedName name="tic">[6]Insumos!$D$13</definedName>
    <definedName name="tic_8">NA()</definedName>
    <definedName name="TID">#REF!</definedName>
    <definedName name="_xlnm.Print_Titles" localSheetId="8">'Implantação de PALMA'!$1:$7</definedName>
    <definedName name="_xlnm.Print_Titles" localSheetId="6">Insumos!$B:$F,Insumos!$2:$5</definedName>
    <definedName name="_xlnm.Print_Titles" localSheetId="7">'Orçamento Gotejamento'!$1:$7</definedName>
    <definedName name="_xlnm.Print_Titles" localSheetId="3">Orçamento_Galpão!$3:$12</definedName>
    <definedName name="_xlnm.Print_Titles" localSheetId="1">Resumo!$4:$13</definedName>
    <definedName name="_xlnm.Print_Titles" localSheetId="0">'Resumo TOTAL 15 UNID'!$4:$13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_RESUMO">NA()</definedName>
    <definedName name="TotCrP" localSheetId="9">[2]CombLub!#REF!</definedName>
    <definedName name="TotCrP" localSheetId="0">[2]CombLub!#REF!</definedName>
    <definedName name="TotCrP" localSheetId="2">[2]CombLub!#REF!</definedName>
    <definedName name="TotCrP">[2]CombLub!#REF!</definedName>
    <definedName name="TotCrP_1" localSheetId="9">[2]CombLub!#REF!</definedName>
    <definedName name="TotCrP_1" localSheetId="0">[2]CombLub!#REF!</definedName>
    <definedName name="TotCrP_1" localSheetId="2">[2]CombLub!#REF!</definedName>
    <definedName name="TotCrP_1">[2]CombLub!#REF!</definedName>
    <definedName name="TotCrP_1_4" localSheetId="9">[2]CombLub!#REF!</definedName>
    <definedName name="TotCrP_1_4" localSheetId="0">[2]CombLub!#REF!</definedName>
    <definedName name="TotCrP_1_4" localSheetId="2">[2]CombLub!#REF!</definedName>
    <definedName name="TotCrP_1_4">[2]CombLub!#REF!</definedName>
    <definedName name="TotCrP_4" localSheetId="9">[2]CombLub!#REF!</definedName>
    <definedName name="TotCrP_4" localSheetId="0">[2]CombLub!#REF!</definedName>
    <definedName name="TotCrP_4" localSheetId="2">[2]CombLub!#REF!</definedName>
    <definedName name="TotCrP_4">[2]CombLub!#REF!</definedName>
    <definedName name="TotCrP_6" localSheetId="9">[2]CombLub!#REF!</definedName>
    <definedName name="TotCrP_6" localSheetId="0">[2]CombLub!#REF!</definedName>
    <definedName name="TotCrP_6" localSheetId="2">[2]CombLub!#REF!</definedName>
    <definedName name="TotCrP_6">[2]CombLub!#REF!</definedName>
    <definedName name="TotCrP_6_4" localSheetId="9">[2]CombLub!#REF!</definedName>
    <definedName name="TotCrP_6_4" localSheetId="0">[2]CombLub!#REF!</definedName>
    <definedName name="TotCrP_6_4" localSheetId="2">[2]CombLub!#REF!</definedName>
    <definedName name="TotCrP_6_4">[2]CombLub!#REF!</definedName>
    <definedName name="TotUSM" localSheetId="9">[2]CombLub!#REF!</definedName>
    <definedName name="TotUSM" localSheetId="0">[2]CombLub!#REF!</definedName>
    <definedName name="TotUSM" localSheetId="2">[2]CombLub!#REF!</definedName>
    <definedName name="TotUSM">[2]CombLub!#REF!</definedName>
    <definedName name="TotUSM_1" localSheetId="9">[2]CombLub!#REF!</definedName>
    <definedName name="TotUSM_1" localSheetId="0">[2]CombLub!#REF!</definedName>
    <definedName name="TotUSM_1" localSheetId="2">[2]CombLub!#REF!</definedName>
    <definedName name="TotUSM_1">[2]CombLub!#REF!</definedName>
    <definedName name="TotUSM_1_4" localSheetId="9">[2]CombLub!#REF!</definedName>
    <definedName name="TotUSM_1_4" localSheetId="0">[2]CombLub!#REF!</definedName>
    <definedName name="TotUSM_1_4" localSheetId="2">[2]CombLub!#REF!</definedName>
    <definedName name="TotUSM_1_4">[2]CombLub!#REF!</definedName>
    <definedName name="TotUSM_4" localSheetId="9">[2]CombLub!#REF!</definedName>
    <definedName name="TotUSM_4" localSheetId="0">[2]CombLub!#REF!</definedName>
    <definedName name="TotUSM_4" localSheetId="2">[2]CombLub!#REF!</definedName>
    <definedName name="TotUSM_4">[2]CombLub!#REF!</definedName>
    <definedName name="TotUSM_6" localSheetId="9">[2]CombLub!#REF!</definedName>
    <definedName name="TotUSM_6" localSheetId="0">[2]CombLub!#REF!</definedName>
    <definedName name="TotUSM_6" localSheetId="2">[2]CombLub!#REF!</definedName>
    <definedName name="TotUSM_6">[2]CombLub!#REF!</definedName>
    <definedName name="TotUSM_6_4" localSheetId="9">[2]CombLub!#REF!</definedName>
    <definedName name="TotUSM_6_4" localSheetId="0">[2]CombLub!#REF!</definedName>
    <definedName name="TotUSM_6_4" localSheetId="2">[2]CombLub!#REF!</definedName>
    <definedName name="TotUSM_6_4">[2]CombLub!#REF!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 localSheetId="9">[2]Tel!#REF!</definedName>
    <definedName name="transp" localSheetId="0">[2]Tel!#REF!</definedName>
    <definedName name="transp" localSheetId="2">[2]Tel!#REF!</definedName>
    <definedName name="transp">[2]Tel!#REF!</definedName>
    <definedName name="transp_1" localSheetId="9">[2]Tel!#REF!</definedName>
    <definedName name="transp_1" localSheetId="0">[2]Tel!#REF!</definedName>
    <definedName name="transp_1" localSheetId="2">[2]Tel!#REF!</definedName>
    <definedName name="transp_1">[2]Tel!#REF!</definedName>
    <definedName name="transp_1_4" localSheetId="9">[2]Tel!#REF!</definedName>
    <definedName name="transp_1_4" localSheetId="0">[2]Tel!#REF!</definedName>
    <definedName name="transp_1_4" localSheetId="2">[2]Tel!#REF!</definedName>
    <definedName name="transp_1_4">[2]Tel!#REF!</definedName>
    <definedName name="transp_4" localSheetId="9">[2]Tel!#REF!</definedName>
    <definedName name="transp_4" localSheetId="0">[2]Tel!#REF!</definedName>
    <definedName name="transp_4" localSheetId="2">[2]Tel!#REF!</definedName>
    <definedName name="transp_4">[2]Tel!#REF!</definedName>
    <definedName name="transp_6" localSheetId="9">[2]Tel!#REF!</definedName>
    <definedName name="transp_6" localSheetId="0">[2]Tel!#REF!</definedName>
    <definedName name="transp_6" localSheetId="2">[2]Tel!#REF!</definedName>
    <definedName name="transp_6">[2]Tel!#REF!</definedName>
    <definedName name="transp_6_4" localSheetId="9">[2]Tel!#REF!</definedName>
    <definedName name="transp_6_4" localSheetId="0">[2]Tel!#REF!</definedName>
    <definedName name="transp_6_4" localSheetId="2">[2]Tel!#REF!</definedName>
    <definedName name="transp_6_4">[2]Tel!#REF!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az_Tot" localSheetId="9">#REF!</definedName>
    <definedName name="Vaz_Tot" localSheetId="0">#REF!</definedName>
    <definedName name="Vaz_Tot" localSheetId="2">#REF!</definedName>
    <definedName name="Vaz_Tot">#REF!</definedName>
    <definedName name="Vaz_Tot_1" localSheetId="9">#REF!</definedName>
    <definedName name="Vaz_Tot_1" localSheetId="0">#REF!</definedName>
    <definedName name="Vaz_Tot_1" localSheetId="2">#REF!</definedName>
    <definedName name="Vaz_Tot_1">#REF!</definedName>
    <definedName name="Vaz_Tot_1_4" localSheetId="9">#REF!</definedName>
    <definedName name="Vaz_Tot_1_4" localSheetId="0">#REF!</definedName>
    <definedName name="Vaz_Tot_1_4" localSheetId="2">#REF!</definedName>
    <definedName name="Vaz_Tot_1_4">#REF!</definedName>
    <definedName name="Vaz_Tot_4" localSheetId="9">#REF!</definedName>
    <definedName name="Vaz_Tot_4" localSheetId="0">#REF!</definedName>
    <definedName name="Vaz_Tot_4" localSheetId="2">#REF!</definedName>
    <definedName name="Vaz_Tot_4">#REF!</definedName>
    <definedName name="Vaz_Tot_6" localSheetId="9">#REF!</definedName>
    <definedName name="Vaz_Tot_6" localSheetId="0">#REF!</definedName>
    <definedName name="Vaz_Tot_6" localSheetId="2">#REF!</definedName>
    <definedName name="Vaz_Tot_6">#REF!</definedName>
    <definedName name="Vaz_Tot_6_4" localSheetId="9">#REF!</definedName>
    <definedName name="Vaz_Tot_6_4" localSheetId="0">#REF!</definedName>
    <definedName name="Vaz_Tot_6_4" localSheetId="2">#REF!</definedName>
    <definedName name="Vaz_Tot_6_4">#REF!</definedName>
    <definedName name="VazMed_ha" localSheetId="9">#REF!</definedName>
    <definedName name="VazMed_ha" localSheetId="0">#REF!</definedName>
    <definedName name="VazMed_ha" localSheetId="2">#REF!</definedName>
    <definedName name="VazMed_ha">#REF!</definedName>
    <definedName name="VazMed_ha_1" localSheetId="9">#REF!</definedName>
    <definedName name="VazMed_ha_1" localSheetId="0">#REF!</definedName>
    <definedName name="VazMed_ha_1" localSheetId="2">#REF!</definedName>
    <definedName name="VazMed_ha_1">#REF!</definedName>
    <definedName name="VazMed_ha_1_4" localSheetId="9">#REF!</definedName>
    <definedName name="VazMed_ha_1_4" localSheetId="0">#REF!</definedName>
    <definedName name="VazMed_ha_1_4" localSheetId="2">#REF!</definedName>
    <definedName name="VazMed_ha_1_4">#REF!</definedName>
    <definedName name="VazMed_ha_4" localSheetId="9">#REF!</definedName>
    <definedName name="VazMed_ha_4" localSheetId="0">#REF!</definedName>
    <definedName name="VazMed_ha_4" localSheetId="2">#REF!</definedName>
    <definedName name="VazMed_ha_4">#REF!</definedName>
    <definedName name="VazMed_ha_6" localSheetId="9">#REF!</definedName>
    <definedName name="VazMed_ha_6" localSheetId="0">#REF!</definedName>
    <definedName name="VazMed_ha_6" localSheetId="2">#REF!</definedName>
    <definedName name="VazMed_ha_6">#REF!</definedName>
    <definedName name="VazMed_ha_6_4" localSheetId="9">#REF!</definedName>
    <definedName name="VazMed_ha_6_4" localSheetId="0">#REF!</definedName>
    <definedName name="VazMed_ha_6_4" localSheetId="2">#REF!</definedName>
    <definedName name="VazMed_ha_6_4">#REF!</definedName>
    <definedName name="VII">#REF!</definedName>
    <definedName name="VIP">#REF!</definedName>
    <definedName name="VLR">#REF!</definedName>
    <definedName name="Vol_distrib" localSheetId="9">#REF!</definedName>
    <definedName name="Vol_distrib" localSheetId="0">#REF!</definedName>
    <definedName name="Vol_distrib" localSheetId="2">#REF!</definedName>
    <definedName name="Vol_distrib">#REF!</definedName>
    <definedName name="Vol_distrib_1" localSheetId="9">#REF!</definedName>
    <definedName name="Vol_distrib_1" localSheetId="0">#REF!</definedName>
    <definedName name="Vol_distrib_1" localSheetId="2">#REF!</definedName>
    <definedName name="Vol_distrib_1">#REF!</definedName>
    <definedName name="Vol_distrib_1_4" localSheetId="9">#REF!</definedName>
    <definedName name="Vol_distrib_1_4" localSheetId="0">#REF!</definedName>
    <definedName name="Vol_distrib_1_4" localSheetId="2">#REF!</definedName>
    <definedName name="Vol_distrib_1_4">#REF!</definedName>
    <definedName name="Vol_distrib_4" localSheetId="9">#REF!</definedName>
    <definedName name="Vol_distrib_4" localSheetId="0">#REF!</definedName>
    <definedName name="Vol_distrib_4" localSheetId="2">#REF!</definedName>
    <definedName name="Vol_distrib_4">#REF!</definedName>
    <definedName name="Vol_distrib_6" localSheetId="9">#REF!</definedName>
    <definedName name="Vol_distrib_6" localSheetId="0">#REF!</definedName>
    <definedName name="Vol_distrib_6" localSheetId="2">#REF!</definedName>
    <definedName name="Vol_distrib_6">#REF!</definedName>
    <definedName name="Vol_distrib_6_4" localSheetId="9">#REF!</definedName>
    <definedName name="Vol_distrib_6_4" localSheetId="0">#REF!</definedName>
    <definedName name="Vol_distrib_6_4" localSheetId="2">#REF!</definedName>
    <definedName name="Vol_distrib_6_4">#REF!</definedName>
    <definedName name="vsb">#REF!</definedName>
    <definedName name="w">NA()</definedName>
    <definedName name="zar">#REF!</definedName>
  </definedNames>
  <calcPr calcId="125725" fullPrecision="0"/>
  <fileRecoveryPr repairLoad="1"/>
</workbook>
</file>

<file path=xl/calcChain.xml><?xml version="1.0" encoding="utf-8"?>
<calcChain xmlns="http://schemas.openxmlformats.org/spreadsheetml/2006/main">
  <c r="E20" i="21"/>
  <c r="F20" s="1"/>
  <c r="E19"/>
  <c r="F19" s="1"/>
  <c r="E23"/>
  <c r="E23" i="1"/>
  <c r="F23" s="1"/>
  <c r="E20"/>
  <c r="F20" s="1"/>
  <c r="E19"/>
  <c r="F35" i="8"/>
  <c r="G35" s="1"/>
  <c r="F34"/>
  <c r="F32"/>
  <c r="F30"/>
  <c r="F29"/>
  <c r="G29" s="1"/>
  <c r="F27"/>
  <c r="F26"/>
  <c r="G26" s="1"/>
  <c r="F25"/>
  <c r="F23"/>
  <c r="G23" s="1"/>
  <c r="F21"/>
  <c r="F20"/>
  <c r="G20" s="1"/>
  <c r="F18"/>
  <c r="F17"/>
  <c r="G17" s="1"/>
  <c r="F15"/>
  <c r="F14"/>
  <c r="G14" s="1"/>
  <c r="G19" i="2"/>
  <c r="G18"/>
  <c r="G17"/>
  <c r="G20"/>
  <c r="G21"/>
  <c r="G24"/>
  <c r="G23"/>
  <c r="G26"/>
  <c r="G27"/>
  <c r="G28"/>
  <c r="G29"/>
  <c r="G33"/>
  <c r="G32"/>
  <c r="G36"/>
  <c r="G35"/>
  <c r="G38"/>
  <c r="G39"/>
  <c r="G40"/>
  <c r="G42"/>
  <c r="G44"/>
  <c r="G47"/>
  <c r="F13" i="6"/>
  <c r="F11"/>
  <c r="F26"/>
  <c r="F25"/>
  <c r="F24"/>
  <c r="F23"/>
  <c r="F22"/>
  <c r="F21"/>
  <c r="F20"/>
  <c r="F12" i="4"/>
  <c r="E18" i="1"/>
  <c r="E18" i="21"/>
  <c r="G20" i="6"/>
  <c r="F33"/>
  <c r="F18" i="21"/>
  <c r="F23"/>
  <c r="H81" i="18"/>
  <c r="I81" s="1"/>
  <c r="I83" s="1"/>
  <c r="H73"/>
  <c r="H72"/>
  <c r="I72" s="1"/>
  <c r="H71"/>
  <c r="I71" s="1"/>
  <c r="H70"/>
  <c r="I70" s="1"/>
  <c r="H25"/>
  <c r="I25" s="1"/>
  <c r="I27" s="1"/>
  <c r="G13"/>
  <c r="I13" s="1"/>
  <c r="G12"/>
  <c r="H52"/>
  <c r="I52" s="1"/>
  <c r="I54" s="1"/>
  <c r="H152" i="19"/>
  <c r="I152" s="1"/>
  <c r="H151"/>
  <c r="I151" s="1"/>
  <c r="C134"/>
  <c r="I147"/>
  <c r="I148" s="1"/>
  <c r="I143"/>
  <c r="I144" s="1"/>
  <c r="I139"/>
  <c r="I140" s="1"/>
  <c r="H125"/>
  <c r="I125" s="1"/>
  <c r="H124"/>
  <c r="I124" s="1"/>
  <c r="C107"/>
  <c r="I120"/>
  <c r="I121" s="1"/>
  <c r="I117"/>
  <c r="I116"/>
  <c r="I112"/>
  <c r="I113" s="1"/>
  <c r="H99"/>
  <c r="C81"/>
  <c r="H72"/>
  <c r="I72" s="1"/>
  <c r="G59"/>
  <c r="I59" s="1"/>
  <c r="G60"/>
  <c r="I60" s="1"/>
  <c r="C54"/>
  <c r="C27"/>
  <c r="H46"/>
  <c r="I46" s="1"/>
  <c r="H45"/>
  <c r="I45" s="1"/>
  <c r="H37"/>
  <c r="I37" s="1"/>
  <c r="I38" s="1"/>
  <c r="G33"/>
  <c r="I33" s="1"/>
  <c r="G32"/>
  <c r="I32" s="1"/>
  <c r="F19" i="1"/>
  <c r="G27" i="8"/>
  <c r="G25"/>
  <c r="H19" i="19"/>
  <c r="I19" s="1"/>
  <c r="I21" s="1"/>
  <c r="C2"/>
  <c r="I99"/>
  <c r="H98"/>
  <c r="I98" s="1"/>
  <c r="I94"/>
  <c r="I95"/>
  <c r="I90"/>
  <c r="I86"/>
  <c r="I87" s="1"/>
  <c r="B82"/>
  <c r="B108"/>
  <c r="B135" s="1"/>
  <c r="H73"/>
  <c r="I73" s="1"/>
  <c r="I64"/>
  <c r="I65" s="1"/>
  <c r="I11"/>
  <c r="I7"/>
  <c r="I8"/>
  <c r="G11" i="6"/>
  <c r="G26"/>
  <c r="G25"/>
  <c r="G23"/>
  <c r="G22"/>
  <c r="G21"/>
  <c r="G34" i="8"/>
  <c r="G32"/>
  <c r="G30"/>
  <c r="G21"/>
  <c r="G18"/>
  <c r="G15"/>
  <c r="H92" i="17"/>
  <c r="I92" s="1"/>
  <c r="H91"/>
  <c r="I91" s="1"/>
  <c r="H90"/>
  <c r="I90" s="1"/>
  <c r="H101"/>
  <c r="I101" s="1"/>
  <c r="H100"/>
  <c r="I100" s="1"/>
  <c r="B82"/>
  <c r="C81"/>
  <c r="I96"/>
  <c r="I97" s="1"/>
  <c r="I86"/>
  <c r="I87" s="1"/>
  <c r="H44" i="2"/>
  <c r="H40"/>
  <c r="H39"/>
  <c r="H73" i="17"/>
  <c r="I73" s="1"/>
  <c r="I75" s="1"/>
  <c r="H65"/>
  <c r="I65" s="1"/>
  <c r="I66" s="1"/>
  <c r="C56"/>
  <c r="I61"/>
  <c r="I62" s="1"/>
  <c r="H48"/>
  <c r="I48" s="1"/>
  <c r="I50" s="1"/>
  <c r="H23"/>
  <c r="I23" s="1"/>
  <c r="H22"/>
  <c r="I22" s="1"/>
  <c r="H14"/>
  <c r="I14" s="1"/>
  <c r="H13"/>
  <c r="I13" s="1"/>
  <c r="H12"/>
  <c r="I12" s="1"/>
  <c r="H11"/>
  <c r="I11" s="1"/>
  <c r="C2"/>
  <c r="C7" i="18"/>
  <c r="I17"/>
  <c r="I18" s="1"/>
  <c r="I21"/>
  <c r="I22" s="1"/>
  <c r="C34"/>
  <c r="B35"/>
  <c r="B62" s="1"/>
  <c r="I44"/>
  <c r="I45" s="1"/>
  <c r="I48"/>
  <c r="I49" s="1"/>
  <c r="I73"/>
  <c r="I77"/>
  <c r="I78" s="1"/>
  <c r="I41" i="17"/>
  <c r="I36"/>
  <c r="I37" s="1"/>
  <c r="C31"/>
  <c r="I7"/>
  <c r="I8"/>
  <c r="C235" i="15"/>
  <c r="G101"/>
  <c r="G13" i="6"/>
  <c r="G24"/>
  <c r="G19"/>
  <c r="N26"/>
  <c r="G12" i="4"/>
  <c r="G13"/>
  <c r="G15"/>
  <c r="F14" i="2"/>
  <c r="O16"/>
  <c r="F17"/>
  <c r="H17" s="1"/>
  <c r="O17"/>
  <c r="F18"/>
  <c r="H18" s="1"/>
  <c r="O18"/>
  <c r="F19"/>
  <c r="H19" s="1"/>
  <c r="N19"/>
  <c r="O19" s="1"/>
  <c r="O20"/>
  <c r="F21"/>
  <c r="O21"/>
  <c r="F23"/>
  <c r="F35" s="1"/>
  <c r="H35" s="1"/>
  <c r="F24"/>
  <c r="H24" s="1"/>
  <c r="O25"/>
  <c r="P25" s="1"/>
  <c r="F26"/>
  <c r="H26" s="1"/>
  <c r="F27"/>
  <c r="H27" s="1"/>
  <c r="F28"/>
  <c r="H28" s="1"/>
  <c r="F29"/>
  <c r="F30"/>
  <c r="O30"/>
  <c r="P30" s="1"/>
  <c r="F38"/>
  <c r="H38" s="1"/>
  <c r="H37" s="1"/>
  <c r="F42"/>
  <c r="H42" s="1"/>
  <c r="H41" s="1"/>
  <c r="F18" i="1"/>
  <c r="P18" i="2"/>
  <c r="I12" i="19"/>
  <c r="F20" i="2"/>
  <c r="H20" s="1"/>
  <c r="F47"/>
  <c r="H47" s="1"/>
  <c r="H46" s="1"/>
  <c r="I91" i="19"/>
  <c r="G40" i="18"/>
  <c r="G66" s="1"/>
  <c r="I66" s="1"/>
  <c r="I67" s="1"/>
  <c r="G39"/>
  <c r="I39" s="1"/>
  <c r="I12"/>
  <c r="I14" s="1"/>
  <c r="I40" l="1"/>
  <c r="I22" i="19"/>
  <c r="I23" s="1"/>
  <c r="F32" i="2"/>
  <c r="P37"/>
  <c r="I51" i="17"/>
  <c r="I52" s="1"/>
  <c r="I93"/>
  <c r="I34" i="19"/>
  <c r="I74" i="18"/>
  <c r="I15" i="17"/>
  <c r="H23" i="2"/>
  <c r="H22" s="1"/>
  <c r="I101" i="19"/>
  <c r="I102" s="1"/>
  <c r="I103" s="1"/>
  <c r="I48"/>
  <c r="I154"/>
  <c r="I155" s="1"/>
  <c r="I156" s="1"/>
  <c r="I157" s="1"/>
  <c r="I158" s="1"/>
  <c r="F18" i="6" s="1"/>
  <c r="G18" s="1"/>
  <c r="I41" i="18"/>
  <c r="I76" i="17"/>
  <c r="I77" s="1"/>
  <c r="I78" s="1"/>
  <c r="I79" s="1"/>
  <c r="G30" i="2" s="1"/>
  <c r="H30" s="1"/>
  <c r="H25" s="1"/>
  <c r="H29"/>
  <c r="I127" i="19"/>
  <c r="I128" s="1"/>
  <c r="I129" s="1"/>
  <c r="H21" i="2"/>
  <c r="H16" s="1"/>
  <c r="I53" i="17"/>
  <c r="I54" s="1"/>
  <c r="I25"/>
  <c r="I26" s="1"/>
  <c r="I27" s="1"/>
  <c r="I49" i="19"/>
  <c r="I50" s="1"/>
  <c r="I55" i="18"/>
  <c r="I56" s="1"/>
  <c r="I104" i="19"/>
  <c r="I105" s="1"/>
  <c r="F16" i="6" s="1"/>
  <c r="G16" s="1"/>
  <c r="I61" i="19"/>
  <c r="I28" i="18"/>
  <c r="I29" s="1"/>
  <c r="I24" i="19"/>
  <c r="I25" s="1"/>
  <c r="F12" i="6" s="1"/>
  <c r="G12" s="1"/>
  <c r="I103" i="17"/>
  <c r="I104" s="1"/>
  <c r="I105" s="1"/>
  <c r="I130" i="19"/>
  <c r="I131" s="1"/>
  <c r="F17" i="6" s="1"/>
  <c r="G17" s="1"/>
  <c r="I75" i="19"/>
  <c r="I84" i="18"/>
  <c r="I85" s="1"/>
  <c r="H32" i="2" l="1"/>
  <c r="F33"/>
  <c r="I30" i="18"/>
  <c r="I31" s="1"/>
  <c r="I57"/>
  <c r="I58" s="1"/>
  <c r="I76" i="19"/>
  <c r="I77" s="1"/>
  <c r="I106" i="17"/>
  <c r="I107" s="1"/>
  <c r="G45" i="2" s="1"/>
  <c r="H45" s="1"/>
  <c r="H43" s="1"/>
  <c r="I28" i="17"/>
  <c r="I29" s="1"/>
  <c r="F11" i="8"/>
  <c r="G11" s="1"/>
  <c r="G15" i="2"/>
  <c r="H15" s="1"/>
  <c r="I86" i="18"/>
  <c r="I87" s="1"/>
  <c r="I51" i="19"/>
  <c r="I52" s="1"/>
  <c r="F14" i="6" s="1"/>
  <c r="G14" s="1"/>
  <c r="H33" i="2" l="1"/>
  <c r="H31" s="1"/>
  <c r="F36"/>
  <c r="H36" s="1"/>
  <c r="H34" s="1"/>
  <c r="G14"/>
  <c r="H14" s="1"/>
  <c r="H13" s="1"/>
  <c r="F12" i="8"/>
  <c r="G12" s="1"/>
  <c r="G36" s="1"/>
  <c r="E16" i="1"/>
  <c r="F16" s="1"/>
  <c r="E16" i="21"/>
  <c r="F16" s="1"/>
  <c r="E15"/>
  <c r="F15" s="1"/>
  <c r="E15" i="1"/>
  <c r="F15" s="1"/>
  <c r="I78" i="19"/>
  <c r="I79" s="1"/>
  <c r="F15" i="6" s="1"/>
  <c r="G15" s="1"/>
  <c r="G10" s="1"/>
  <c r="G27" s="1"/>
  <c r="E14" i="21"/>
  <c r="F14" s="1"/>
  <c r="E14" i="1"/>
  <c r="F14" s="1"/>
  <c r="H49" i="2" l="1"/>
  <c r="E17" i="1" s="1"/>
  <c r="F17" s="1"/>
  <c r="F24" s="1"/>
  <c r="E21" i="21"/>
  <c r="F21" s="1"/>
  <c r="E21" i="1"/>
  <c r="F21" s="1"/>
  <c r="E22" i="21"/>
  <c r="F22" s="1"/>
  <c r="E22" i="1"/>
  <c r="F22" s="1"/>
  <c r="E17" i="21" l="1"/>
  <c r="F17" s="1"/>
  <c r="F24" s="1"/>
  <c r="F25" s="1"/>
</calcChain>
</file>

<file path=xl/sharedStrings.xml><?xml version="1.0" encoding="utf-8"?>
<sst xmlns="http://schemas.openxmlformats.org/spreadsheetml/2006/main" count="1948" uniqueCount="559">
  <si>
    <t xml:space="preserve">  </t>
  </si>
  <si>
    <t>MINISTÉRIO DA INTEGRAÇÃO NACIONAL</t>
  </si>
  <si>
    <t>COMPANHIA DE DESENVOLVIMENTO DOS VALES DO SÃO FRANCISCO E DO PARNAÍBA</t>
  </si>
  <si>
    <t>ITEM</t>
  </si>
  <si>
    <t>DISCRIMINAÇÃO</t>
  </si>
  <si>
    <t>UNID.</t>
  </si>
  <si>
    <t>QUANT.</t>
  </si>
  <si>
    <t xml:space="preserve">                         PREÇOS R$</t>
  </si>
  <si>
    <t>UNITÁRIO</t>
  </si>
  <si>
    <t>TOTAL</t>
  </si>
  <si>
    <t>1.0</t>
  </si>
  <si>
    <t>Construção do Galpão</t>
  </si>
  <si>
    <t>unid.</t>
  </si>
  <si>
    <t>2.0</t>
  </si>
  <si>
    <t>Irrigação por gotejamento</t>
  </si>
  <si>
    <t xml:space="preserve">ha </t>
  </si>
  <si>
    <t>3.0</t>
  </si>
  <si>
    <t>M</t>
  </si>
  <si>
    <t>4.0</t>
  </si>
  <si>
    <t>5.0</t>
  </si>
  <si>
    <t>Casa de bombas</t>
  </si>
  <si>
    <t>6.0</t>
  </si>
  <si>
    <t>ha</t>
  </si>
  <si>
    <t>TOTAL OBRA</t>
  </si>
  <si>
    <t>PROJETO</t>
  </si>
  <si>
    <t>CONTRATO:</t>
  </si>
  <si>
    <t>SERVIÇO: Construção de Galpão para apoio à Produção</t>
  </si>
  <si>
    <t>CONTRATADA:</t>
  </si>
  <si>
    <t>OBRA :</t>
  </si>
  <si>
    <t>Galpão de Depósito</t>
  </si>
  <si>
    <t>Serviços preliminares</t>
  </si>
  <si>
    <t>1.1</t>
  </si>
  <si>
    <t>m²</t>
  </si>
  <si>
    <t>1.2</t>
  </si>
  <si>
    <t>Infraestrutura</t>
  </si>
  <si>
    <t>Esteios</t>
  </si>
  <si>
    <t>2.1</t>
  </si>
  <si>
    <t>m³</t>
  </si>
  <si>
    <t>Rodapé</t>
  </si>
  <si>
    <t>2.2</t>
  </si>
  <si>
    <t>2.3</t>
  </si>
  <si>
    <t>2.4</t>
  </si>
  <si>
    <t>2.5</t>
  </si>
  <si>
    <t>Divisórias internas</t>
  </si>
  <si>
    <t>3.1</t>
  </si>
  <si>
    <t>73910/008</t>
  </si>
  <si>
    <t>3.2</t>
  </si>
  <si>
    <t>73937/001</t>
  </si>
  <si>
    <t>Estrutura de elevação / sustentação</t>
  </si>
  <si>
    <t>4.1</t>
  </si>
  <si>
    <t>4.2</t>
  </si>
  <si>
    <t>101.13.44</t>
  </si>
  <si>
    <t>4.3</t>
  </si>
  <si>
    <t>4.4</t>
  </si>
  <si>
    <t>4.5</t>
  </si>
  <si>
    <t>Esteios de madeira</t>
  </si>
  <si>
    <t>Revestimentos de parede</t>
  </si>
  <si>
    <t>5.1</t>
  </si>
  <si>
    <t>5.2</t>
  </si>
  <si>
    <t>Pintura</t>
  </si>
  <si>
    <t>6.1</t>
  </si>
  <si>
    <t>6.2</t>
  </si>
  <si>
    <t>7.0</t>
  </si>
  <si>
    <t>Cobertura</t>
  </si>
  <si>
    <t>7.1</t>
  </si>
  <si>
    <t>8.0</t>
  </si>
  <si>
    <t>Calçada de contorno da edificação</t>
  </si>
  <si>
    <t>8.1</t>
  </si>
  <si>
    <t>9.0</t>
  </si>
  <si>
    <t>Instalações elétricas</t>
  </si>
  <si>
    <t>9.1</t>
  </si>
  <si>
    <t>und.</t>
  </si>
  <si>
    <t>9.2</t>
  </si>
  <si>
    <t>10.0</t>
  </si>
  <si>
    <t>Seviços finais</t>
  </si>
  <si>
    <t>10.1</t>
  </si>
  <si>
    <t>TOTAL DA OBRA</t>
  </si>
  <si>
    <t>CODIGO</t>
  </si>
  <si>
    <t>%</t>
  </si>
  <si>
    <t>DESCRIÇÃO</t>
  </si>
  <si>
    <t>SUB-TOTAL</t>
  </si>
  <si>
    <t>SINAPI</t>
  </si>
  <si>
    <t>SERVIÇOS</t>
  </si>
  <si>
    <t>MATERIAL</t>
  </si>
  <si>
    <t>L</t>
  </si>
  <si>
    <t xml:space="preserve">ANEXO </t>
  </si>
  <si>
    <t>Sistema de irrigação, por gotejamento, compreendendo aquisição de materiais e serviços de implantação.</t>
  </si>
  <si>
    <t>Unid</t>
  </si>
  <si>
    <t>Quant</t>
  </si>
  <si>
    <t>PREÇOS R$</t>
  </si>
  <si>
    <t>vr.unit</t>
  </si>
  <si>
    <t>vr.total</t>
  </si>
  <si>
    <t>m</t>
  </si>
  <si>
    <t>BDI - INCLUSO</t>
  </si>
  <si>
    <t>-</t>
  </si>
  <si>
    <t>H</t>
  </si>
  <si>
    <t>Mão de obra para limpeza da área e controle de formigas</t>
  </si>
  <si>
    <t>Diária</t>
  </si>
  <si>
    <t>1.3</t>
  </si>
  <si>
    <t>Amostra</t>
  </si>
  <si>
    <t>1.4</t>
  </si>
  <si>
    <t>Distribuição de Calcário</t>
  </si>
  <si>
    <t>1.5</t>
  </si>
  <si>
    <t>1.6</t>
  </si>
  <si>
    <t>Aração mecanizada profunda (trator de 75 cv)</t>
  </si>
  <si>
    <t>1.7</t>
  </si>
  <si>
    <t>1.8</t>
  </si>
  <si>
    <t>INSUMOS, INSTALAÇÕES E EQUIPAMENTOS</t>
  </si>
  <si>
    <t>2.6</t>
  </si>
  <si>
    <t>Adubo Orgânico – Esterco Bovino, Caprino ou Ovino Curtido+Transporte</t>
  </si>
  <si>
    <t>2.7</t>
  </si>
  <si>
    <t>DISTRIBUIDOR DE CALCARIO</t>
  </si>
  <si>
    <t>kg</t>
  </si>
  <si>
    <t>CASA DE BOMBA PARA QUADRO ELÉTRICO</t>
  </si>
  <si>
    <t>ORÇAMENTO BÁSICO</t>
  </si>
  <si>
    <t>ESPECIFICAÇÕES</t>
  </si>
  <si>
    <t>PREÇO
UNITÁRIO</t>
  </si>
  <si>
    <t>PREÇO
TOTAL</t>
  </si>
  <si>
    <t>01.00</t>
  </si>
  <si>
    <t>Serviços iniciais</t>
  </si>
  <si>
    <t>01.01</t>
  </si>
  <si>
    <t>01.02</t>
  </si>
  <si>
    <t>02.00</t>
  </si>
  <si>
    <t>Movimento de terra</t>
  </si>
  <si>
    <t>02.01</t>
  </si>
  <si>
    <t>02.02</t>
  </si>
  <si>
    <t>03.00</t>
  </si>
  <si>
    <t>Infra-estrutura</t>
  </si>
  <si>
    <t>03.01</t>
  </si>
  <si>
    <t>03.02</t>
  </si>
  <si>
    <t>04.00</t>
  </si>
  <si>
    <t>Estrutura e vedação</t>
  </si>
  <si>
    <t>04.01</t>
  </si>
  <si>
    <t>04.02</t>
  </si>
  <si>
    <t>05.00</t>
  </si>
  <si>
    <t>05.01</t>
  </si>
  <si>
    <t>06.00</t>
  </si>
  <si>
    <t>Pisos</t>
  </si>
  <si>
    <t>06.01</t>
  </si>
  <si>
    <t>06.02</t>
  </si>
  <si>
    <t>06.03</t>
  </si>
  <si>
    <t>07.00</t>
  </si>
  <si>
    <t>Revestimento</t>
  </si>
  <si>
    <t>07.01</t>
  </si>
  <si>
    <t>07.02</t>
  </si>
  <si>
    <t>08.00</t>
  </si>
  <si>
    <t>Esquadrias</t>
  </si>
  <si>
    <t>08.01</t>
  </si>
  <si>
    <t>9.00</t>
  </si>
  <si>
    <t>9.01</t>
  </si>
  <si>
    <t>9.02</t>
  </si>
  <si>
    <t>OLEO DE LINHACA</t>
  </si>
  <si>
    <t>h</t>
  </si>
  <si>
    <t>cotação</t>
  </si>
  <si>
    <r>
      <t>M</t>
    </r>
    <r>
      <rPr>
        <vertAlign val="superscript"/>
        <sz val="10"/>
        <rFont val="Arial"/>
        <family val="2"/>
      </rPr>
      <t>2</t>
    </r>
  </si>
  <si>
    <t>PLANILHA RESUMO</t>
  </si>
  <si>
    <t>Companhia de Desenvolvimento dos Vales do São Francisco e do Parnaíba</t>
  </si>
  <si>
    <t>ton.</t>
  </si>
  <si>
    <t>Plantio</t>
  </si>
  <si>
    <t>Adubação</t>
  </si>
  <si>
    <t>Tatos culturais - Duas capinas</t>
  </si>
  <si>
    <t>Fonte</t>
  </si>
  <si>
    <t>Sinapi</t>
  </si>
  <si>
    <t>LEVANTAMENTO  QUANTITATIVO  DA UNIDADE DE BENEFICIAMENTO DE MEL DE ARARIPINA</t>
  </si>
  <si>
    <t>VR.UNIT.</t>
  </si>
  <si>
    <t>FORNECEDOR</t>
  </si>
  <si>
    <t>(engenheiro pleno)</t>
  </si>
  <si>
    <t>Armador</t>
  </si>
  <si>
    <t>Geólogo(engenheiro junior)</t>
  </si>
  <si>
    <t>Motorista - veículo pesado</t>
  </si>
  <si>
    <t>Servente / Ajudante</t>
  </si>
  <si>
    <t>Tecnico de Campo</t>
  </si>
  <si>
    <t>Encarregado geral</t>
  </si>
  <si>
    <t>Pedreiro / Carpinteiro/Montador</t>
  </si>
  <si>
    <t>Vidraceiro</t>
  </si>
  <si>
    <t>Pintor</t>
  </si>
  <si>
    <t>Operador de Equipamentos</t>
  </si>
  <si>
    <t>Calceteiro</t>
  </si>
  <si>
    <t>Encanador</t>
  </si>
  <si>
    <t>Telhadista</t>
  </si>
  <si>
    <t>Ajudante</t>
  </si>
  <si>
    <t>Eletricista</t>
  </si>
  <si>
    <t>Marmorista / graniteiro</t>
  </si>
  <si>
    <t>Serralheiro</t>
  </si>
  <si>
    <t>Óleo diesel comum</t>
  </si>
  <si>
    <t>Óleo Lubrificantes p/ motores e equipamentos</t>
  </si>
  <si>
    <t>GASOLINA COMUM</t>
  </si>
  <si>
    <t>Prego 18x27</t>
  </si>
  <si>
    <t>Prego 18x30</t>
  </si>
  <si>
    <t>PREGO POLIDO COM CABECA 17 X 27</t>
  </si>
  <si>
    <t>Prego 12x12</t>
  </si>
  <si>
    <t>Prego 15x15</t>
  </si>
  <si>
    <t>Tubo PVC soldável p/ água 25mm</t>
  </si>
  <si>
    <t xml:space="preserve">m </t>
  </si>
  <si>
    <t>Tubo de PVC Soldável agua 20mm</t>
  </si>
  <si>
    <t>Tubo de PVC Soldável agua 50mm</t>
  </si>
  <si>
    <t>Tubo PVC soldável p/ água 32mm</t>
  </si>
  <si>
    <t>Adesivo p tubo PVC pote de 850g</t>
  </si>
  <si>
    <t>und</t>
  </si>
  <si>
    <t>Tubo PVC PBA  DN 50mm e conexões.</t>
  </si>
  <si>
    <t>SOLUCAO LIMPADORA FRASCO PLASTICO C/ 1000CM3</t>
  </si>
  <si>
    <t>Cimento Portland CPI-32</t>
  </si>
  <si>
    <t>Cimento Portland CPI-32    50Kg</t>
  </si>
  <si>
    <t>Pedra britada  nº 1</t>
  </si>
  <si>
    <t>Pedra britada nº2</t>
  </si>
  <si>
    <t>Cal Hidratada</t>
  </si>
  <si>
    <t>Areia  Fina</t>
  </si>
  <si>
    <t>Areia  Média</t>
  </si>
  <si>
    <t>Areia Grossa</t>
  </si>
  <si>
    <t>Cal virgem</t>
  </si>
  <si>
    <t>PIGMENTO TP PO XADREZ</t>
  </si>
  <si>
    <t>ADESIVO P/ ARGAMASSAS E CHAPISCO - TP BIANCO OTTO BAUMGART OU MARCA EQUIVALENTE</t>
  </si>
  <si>
    <t>l</t>
  </si>
  <si>
    <t>PEDRA ESMERIL 6 X 3/4"</t>
  </si>
  <si>
    <t>SAIBRO PARA ARGAMASSA ( COLETADO NO COMÉRCIO )</t>
  </si>
  <si>
    <t>Fixador de cal tipo globofix ou equivalente.</t>
  </si>
  <si>
    <t>Fita isolante Adesiva anti-chama uso até 750V em rolo de 19mm x 20m.</t>
  </si>
  <si>
    <t>Fita isolante Adesiva anti-chama uso até 750V em rolo de 19mm x 5m.</t>
  </si>
  <si>
    <t>Fita isolante Auto-Fusão 3M</t>
  </si>
  <si>
    <t>Fita veda rosca Rolos 18mm x 25m</t>
  </si>
  <si>
    <t>un</t>
  </si>
  <si>
    <t>Fita veda rosca Rolos 18mm x 10m</t>
  </si>
  <si>
    <t>Tubo PVC roscável EB-892 p/ agua fria 2"</t>
  </si>
  <si>
    <t>Betoneira com capacidade de 320l. Motor Diesel de 7 HP.</t>
  </si>
  <si>
    <t>BETONEIRA 320 LITROS, SEM CARREGADOR, MOTOR A DIESEL DE 5,5 HP</t>
  </si>
  <si>
    <t>Chapa de ferro fundido com furação.</t>
  </si>
  <si>
    <t>chapa de madeira compensada plastificada 2,20x1,10mm pra forma</t>
  </si>
  <si>
    <t>chapa de madeira compensada resinada 2,20x1,10mm pra forma</t>
  </si>
  <si>
    <t>Madeira de pinho serrada 3 qualidade não aparelhada</t>
  </si>
  <si>
    <t>IMUNIZANTE P/MADEIRA TIPO PENTOX SUPER INCOLOR DA MONTANA OU MARCA EQUIVALENTE</t>
  </si>
  <si>
    <t>Tampa em concreto armado 60 x 60 x 5cm</t>
  </si>
  <si>
    <t>Bloco cerâmico(tijolo) furado 9x19x19</t>
  </si>
  <si>
    <t>Tijolo cerâmico maçiço 5 x 10 x 20cm</t>
  </si>
  <si>
    <t>TIJOLO CERAMICO FURADO 6 FUROS 10 X 10 X 20CM UN 0,37</t>
  </si>
  <si>
    <t>Telha cerâmica tipo colonial comp.= 46 a 50cm</t>
  </si>
  <si>
    <t>Arame galvanizado fio 18 bwg - 1,25mmm   (9.6g/m).</t>
  </si>
  <si>
    <t>Arame galvanizado fio 16 bwg - 1,65m (0,01666 kg/m).</t>
  </si>
  <si>
    <t>Arame farpado galvanizado, classe 250 - 14 bwg - 2,10mm.</t>
  </si>
  <si>
    <t>Arame recozindo.</t>
  </si>
  <si>
    <t>Aço CA - 60 4.2mm</t>
  </si>
  <si>
    <t>Aço CA - 60 5.0mm</t>
  </si>
  <si>
    <t>Aço CA - 50 1/2" ( 12,70mm )</t>
  </si>
  <si>
    <t>Aço CA - 50 1/4" ( 6,35mm )</t>
  </si>
  <si>
    <t>0028</t>
  </si>
  <si>
    <t>Aço CA-50  1" ( 25,40mm )</t>
  </si>
  <si>
    <t>0030</t>
  </si>
  <si>
    <t>Aço CA-50  3/4" ( 19,05mm )</t>
  </si>
  <si>
    <t>0033</t>
  </si>
  <si>
    <t>Aço CA-50  5/16" ( 7,94mm )</t>
  </si>
  <si>
    <t>0034</t>
  </si>
  <si>
    <t>Aço CA-50  3/8" ( 9,52mm )</t>
  </si>
  <si>
    <t>Pedra rachão.</t>
  </si>
  <si>
    <t>DESMOLDANTE PARA FORMA DE MADEIRA</t>
  </si>
  <si>
    <t>Impermeabilizante p/ concreto e argamassa tp vedacit</t>
  </si>
  <si>
    <t>Fundo anticorrozivo tipo zarcão ou equivalente</t>
  </si>
  <si>
    <t>gl</t>
  </si>
  <si>
    <t>Tinta Esmalte sintético Alto brilho</t>
  </si>
  <si>
    <t>tinta latex pva</t>
  </si>
  <si>
    <t>Tinta grafite esmate protetora de superficie metalica.</t>
  </si>
  <si>
    <t>LIXA P/ PAREDE OU MADEIRA</t>
  </si>
  <si>
    <t>lixa p/ ferro</t>
  </si>
  <si>
    <t>Solvente diluente a bsse de agarraz</t>
  </si>
  <si>
    <t>Massa corrida a base latex pva</t>
  </si>
  <si>
    <t>Massa Acrícila</t>
  </si>
  <si>
    <t>Pasta Lubrificante 5000g</t>
  </si>
  <si>
    <t>Compactador manual de solos, motor a gasolina potência mínima de 4HP - sapo tipo F.</t>
  </si>
  <si>
    <t>MAQUINA POLIDORA 4HP 12A 220V EXCL ESMERIL E OPERADOR (CP)</t>
  </si>
  <si>
    <t>MAQUINA POLIDORA 4HP 12AMP 220V EXCL ESMERIL E OPERADOR (CI)</t>
  </si>
  <si>
    <t>VEICULO COMERCIAL LEVE - CAPACIDADE DE CARGA ATE 700 KG COM MOTOR A GASOLINA TIPO VW-SAVEIRO OUSIMILAR</t>
  </si>
  <si>
    <t>mês</t>
  </si>
  <si>
    <t>VIBRADOR DE IMERSAO MARCA DYNAPAC MOD. AZ - 25, DIAM 25MM, OU SIMILAR, C/MOTOR A GASOLINA</t>
  </si>
  <si>
    <t>Madeira 2ª qualidade serrada não aparelhada</t>
  </si>
  <si>
    <t>MADEIRA MASSARANDUBA SERRADA 1A QUALIDADE NAO APARELHADA</t>
  </si>
  <si>
    <t>ESTRIBO C/ PARAFUSO EM CHAPA DE FERRO FUNDIDO DE 2" X 3/16" X 35CM SECAO "U" PARA MADEIRAMENTO DE TELHADO"</t>
  </si>
  <si>
    <t>Peça de madeira de 3A/4A qualidade 1 x 7cm não aparelhada</t>
  </si>
  <si>
    <t>Peça de madeira mista 5 x 5 cm</t>
  </si>
  <si>
    <t>PECA DE MADEIRA DE LEI NATIVA/REGIONAL 4 X 30 CM NAO APARELHADA</t>
  </si>
  <si>
    <t>PECA DE MADEIRA NATIVA / REGIONAL 7,5 X 7,5CM (3X3) NAO APARELHADA (P/FORMA)</t>
  </si>
  <si>
    <t>Peça de madeira mista (2ª qualidade) 7,5 x 7,5 cm</t>
  </si>
  <si>
    <t>Sarrafo de madeira mista de 10 x 2,5cm.</t>
  </si>
  <si>
    <t>Tabua de madeira mista de 30 x 2,5cm</t>
  </si>
  <si>
    <t>TABUA MADEIRA 2A QUALIDADE 2,5 X 30,0CM (1 X 12") NAO APARELHADA</t>
  </si>
  <si>
    <t>Tábua madeira 3ª qualidade 2,50 X 30,0cm (1 X 12"), não aparelhada.</t>
  </si>
  <si>
    <t>Caminhão trucado c/ carroceria de madeira fixa Cap. 10 a 12T (INCL MANUT/OPERACAO)</t>
  </si>
  <si>
    <t>CAIXA D'AGUA FIBRA DE VIDRO 1000L</t>
  </si>
  <si>
    <t>COTAÇÃO</t>
  </si>
  <si>
    <t>Caixa de água de 5000l. Fortleve</t>
  </si>
  <si>
    <t>EPI's Capacete</t>
  </si>
  <si>
    <t>EPI's e Bota</t>
  </si>
  <si>
    <t>EPI's Luva de vaqueta</t>
  </si>
  <si>
    <t>EPI's Protetor auricular</t>
  </si>
  <si>
    <t>LUMINARIA CALHA SOBREPOR EM CHAPA ACO C/ 1 LAMPADA FLUORESCENTE 40W - (COMPLETA, INCL. REATOR PART RAPIDA E LAMPADA)</t>
  </si>
  <si>
    <t>Haste de Aterramento com conector</t>
  </si>
  <si>
    <t xml:space="preserve">Cabo de cobre isolante anti-chama 450/750v 4mm² </t>
  </si>
  <si>
    <t>Cabo cobre isolante anti-chama 2,5mm</t>
  </si>
  <si>
    <t>Tomada 2p + T</t>
  </si>
  <si>
    <t>Interruptor simples de embutir 10A/250V  pial ou equivalente s/placa</t>
  </si>
  <si>
    <t>Interruptor simples de embutir 10A/250V  pial ou equivalente c/placa</t>
  </si>
  <si>
    <t>Caixa octogonal 4"</t>
  </si>
  <si>
    <t>Caixa de passagem  4 x 2</t>
  </si>
  <si>
    <t>Caixa de passagem  4 x 4</t>
  </si>
  <si>
    <t>Eletroduto pvc flexivel corrugado de 20mm</t>
  </si>
  <si>
    <t>Eletroduto pvc flexivel corrugado de 25mm.</t>
  </si>
  <si>
    <t>ELETRODUTO PVC ROSCA S/LUVA 20MM - 3/4"</t>
  </si>
  <si>
    <t xml:space="preserve">Disjuntor termomagnético monopolar de 20A  </t>
  </si>
  <si>
    <t>Torneira boia de 1/2"</t>
  </si>
  <si>
    <t>Sifão plastico p/ lavatório tipo copo 1"</t>
  </si>
  <si>
    <t>LAVATORIO LOUCA BRANCA SUSPENSO 29,5 X 39,0CM OU EQUIV-PADRAO POPULAR</t>
  </si>
  <si>
    <t xml:space="preserve">Tampo plastica standard p/ vaso </t>
  </si>
  <si>
    <t>CAIXA DESCARGA PLASTICA, EXTERNA, COMPLETA COM TUBO DE DESCARGA, ENGATE FLEXIVEL, BOIA E SUPORTE PARA FIXACAO -CAPACIDADE 9L</t>
  </si>
  <si>
    <t>PARAFUSO NIQUELADO P/ FIXAR PECA SANITARIA - INCL PORCA CEGA, ARRUELA E BUCHA DE NYLON S-8</t>
  </si>
  <si>
    <t>Vaso sanitário sifonado louça branca - padrão popular</t>
  </si>
  <si>
    <t>Interruptor simples embutir 10A/250V com placa, tipo silentoque pial ou equivalente.</t>
  </si>
  <si>
    <t>Bolça de ligação em pvc flexivel p/ vaso sbnitário 1.1/2"</t>
  </si>
  <si>
    <t>Registro pvc esfera soldável   1"</t>
  </si>
  <si>
    <t>Registro pvc esfera soldável   1/2"</t>
  </si>
  <si>
    <t>Adaptador PVC Soldavel flanges livres P/ caixa D'agua 32MM X 1 "</t>
  </si>
  <si>
    <t>Adaptador PVC Soldavel flanges livres P/ caixa D'agua 25MM X 3/4''</t>
  </si>
  <si>
    <t>Placa de identificação de obras, conforme Lay-out normatizado Chapa 22</t>
  </si>
  <si>
    <t>Joelho pvc sodável de 1/2</t>
  </si>
  <si>
    <t>Joelho pvc sodável de 32mm</t>
  </si>
  <si>
    <t>JOELHO PVC C/ VISITA P/ ESG PREDIAL 90G DN 100 X 50MM</t>
  </si>
  <si>
    <t>Curva pvc sold´vel 1/2</t>
  </si>
  <si>
    <t>Tê de 90° sold. De 32mm</t>
  </si>
  <si>
    <t>Tubo de pvc soldável  P  água 20mm</t>
  </si>
  <si>
    <t>TUBO PVC SOLDAVEL EB-892 P/AGUA FRIA PREDIAL DN 32MM</t>
  </si>
  <si>
    <t>TUBO PVC SERIE NORMAL - ESGOTO PREDIAL DN 100MM - NBR 5688</t>
  </si>
  <si>
    <t>Tubo de pvc esgoto de 40mm</t>
  </si>
  <si>
    <t>TUBO PVC EB-644 P/ REDE COLET ESG JE DN 100MM</t>
  </si>
  <si>
    <t>Joelho pvc esgoto de 100mm</t>
  </si>
  <si>
    <t>VEDACAO PVC 100 MM P/SAIDA VASO SANITARIO TIPO EG-27 TIGRE OU SIMILAR</t>
  </si>
  <si>
    <t>Caminhão basculante 5,0m³/11t diesel tipo mercedes 142HP LK - 1214 ou equivalente (inclusive manutenção e operação)</t>
  </si>
  <si>
    <t xml:space="preserve">Mourão Concreto T h=2,78 inc. 45º </t>
  </si>
  <si>
    <t>32.01.01u</t>
  </si>
  <si>
    <t>Mourão de concreto pra amarração, ponta virada 45º, seção em T, com 21 furos, fabricado em concreto armado e vicrado, L = 2,20m +/- 0,05m.</t>
  </si>
  <si>
    <t>COMPESA</t>
  </si>
  <si>
    <t>Escora ou morão de concreto 10x10cm u=2,30m</t>
  </si>
  <si>
    <t>Selador pva Latex</t>
  </si>
  <si>
    <t>Maquina Eletrica</t>
  </si>
  <si>
    <t>Agregado de alta resistência p/ piso industrial</t>
  </si>
  <si>
    <t>JUNTA DILATACAO PLASTICA P/ PISO H=20MM E=3,0MM</t>
  </si>
  <si>
    <t>Anel de borracha p/ tubo esgoto predial DN 100mm</t>
  </si>
  <si>
    <t>Pia aço inoxidável  1,20 x 0,60cm com 1 cuba.</t>
  </si>
  <si>
    <t>Forro em placas com 10cm de largura, 8mm esperssura comp. 6.0mt liso com estrutura suporte</t>
  </si>
  <si>
    <t>Paralelepípedo granitico 33 peças por m²</t>
  </si>
  <si>
    <t xml:space="preserve">Guindaste tipo munk cap. 2T, montado em caminhão carroceria </t>
  </si>
  <si>
    <t>Arruela quadrada aco galv d = 38mm esp= 3mm dfuro= 18 mm</t>
  </si>
  <si>
    <t>Cabo de cobre isolamento anti-chama 450/750v 10mm2</t>
  </si>
  <si>
    <t>Ceramico</t>
  </si>
  <si>
    <t xml:space="preserve">Caixa de Proteção p/ medidor nofásico e disjuntor polietileno. </t>
  </si>
  <si>
    <t>CAIXA DE PROTECAO P/ MEDIDOR MONOFASICO E DISJUNTOR EM CHAPA ALUMINIO 3MM</t>
  </si>
  <si>
    <t>Armacao vertical c/ haste e contra-pino em chapa de ferro galv ¾</t>
  </si>
  <si>
    <t>Grampo paralelo bimetalico p/ cabo 10mm2 c/ 1 paraf</t>
  </si>
  <si>
    <t>Eletroduto de pvc roscável, sem luva, de 12,5 mm (1/2"</t>
  </si>
  <si>
    <t>Eletroduto pvc rosca s/luva 25mm - 1"</t>
  </si>
  <si>
    <t>Isolador roldana de porcelana vidrada pibt72x72</t>
  </si>
  <si>
    <t>Parafuso sextavado zincado rosca inteira 5/8" x 3" c/ porca e arr</t>
  </si>
  <si>
    <t>Roldana latao p/ janela guilhotina</t>
  </si>
  <si>
    <t xml:space="preserve">Disjuntor termomagnético monopolar de 50A  </t>
  </si>
  <si>
    <t>Poste de concreto duplo T 200/9 tipo D de acordo com a NBR 8451</t>
  </si>
  <si>
    <t>Disjuntos termomagnético monopolar 15A</t>
  </si>
  <si>
    <t>Buchas e arruela Aluminio fundido p/ eletroduto de 1/2</t>
  </si>
  <si>
    <t>cj</t>
  </si>
  <si>
    <t>Laje pre-moldada de piso convencional sobrecarga 200kg/m² vão de até 3,50m.</t>
  </si>
  <si>
    <t>Porta metálica de abrir tipo veneziana com acessorios</t>
  </si>
  <si>
    <t>Basculante em cantoneira de ferro 60 x 80</t>
  </si>
  <si>
    <t>Janela de correr em alumínio, série 25, sem bandeira, com 4 folhas para vidro, (duas fixas e duas móveis) 1,60 x 1,10 m (incluso guarnição e vidro liso incolor)</t>
  </si>
  <si>
    <t>PORTA ALUMINIO ABRIR, PERFIL SERIE 25, TP VENEZIANA C/ GUARNICAO 87 X 210CM</t>
  </si>
  <si>
    <t>CADEADO ACO GRAFITADO OXIDADO ENVERNIZADO 45MM</t>
  </si>
  <si>
    <t>Portão de ferro abrir capa galva. Nem. 18</t>
  </si>
  <si>
    <t>PORTAO FERRO ABRIR EM TELA 2 FOLHAS 350 X 180CM</t>
  </si>
  <si>
    <t>BARRA FERRO RETANGULAR CHATA QUALQUER BITOLA X E = 3/16"</t>
  </si>
  <si>
    <t>BARRA FERRO RETANGULAR CHATA 1 1/2 X 1/2" - (3,79 KG/M)</t>
  </si>
  <si>
    <t>TELA ARAME GALV FIO 8 BWG (4,19MM) MALHA 2" (5X5CM) QUADRADA OU LOSANGO H=2,0M</t>
  </si>
  <si>
    <t>Caixa de proteção pra medidor monofásico</t>
  </si>
  <si>
    <t>Vidro liso incolor</t>
  </si>
  <si>
    <t>Massa p/ vidro</t>
  </si>
  <si>
    <t>Rejuntamento industrial (cimento branco)</t>
  </si>
  <si>
    <t>Cimento ou argamassa colante p/ fixação de peças cerâmicas</t>
  </si>
  <si>
    <t>Cerâmica esmaltada extra ou 1A qualidade p paredes</t>
  </si>
  <si>
    <t>PISO EM GRANILITE, MARMORITE OU GRANITINA - ESP = 8 MM</t>
  </si>
  <si>
    <t>Porta tolha cromado</t>
  </si>
  <si>
    <t>Porta saboneteira em metal cromado</t>
  </si>
  <si>
    <t>Porta tolha cromado tipo argola</t>
  </si>
  <si>
    <t>Parafuso cabeça chata fenda simples 3,2 x 40mm</t>
  </si>
  <si>
    <t>Bucha nylon S-6</t>
  </si>
  <si>
    <t xml:space="preserve">Furadeira de impacto portátil, eletrica ind. 5/8" </t>
  </si>
  <si>
    <t>Guia de meio fio em granito.</t>
  </si>
  <si>
    <t>ACIDO MURIATICO (SOLUCAO ACIDA)</t>
  </si>
  <si>
    <t>Estrutura de formato circular pré -moldada com medidas de ate 8,00m útil,   0,60 ø e peso 3.600kg.</t>
  </si>
  <si>
    <t>Torneira plástica de 1/2" para lavatório</t>
  </si>
  <si>
    <t>Torneira plástica de 1/2" para pia</t>
  </si>
  <si>
    <t>Registro pressao 1/2" bruto ref 1400</t>
  </si>
  <si>
    <t>Chuveiro plastico branco simples</t>
  </si>
  <si>
    <t>Joelho em PVC soldável de 25 mm de 90º</t>
  </si>
  <si>
    <t>JOELHO PVC SOLD/ROSCA 90G P/AGUA FRIA PRED 20MM X 1/2"</t>
  </si>
  <si>
    <t>Joelho em PVC soldável de 25 mm de 90º x 3/4</t>
  </si>
  <si>
    <t>Adaptador em PVC soldável de 25 mm x 3/4".</t>
  </si>
  <si>
    <t>Fio rigido, isolacao em pvc 450/750v 2,5mm2</t>
  </si>
  <si>
    <t>Poste de concreto circular, 100kg, H = 7M</t>
  </si>
  <si>
    <t>Quadro de distribuicao  p/ 18</t>
  </si>
  <si>
    <t>Ralo PVC 100x100x53mm</t>
  </si>
  <si>
    <t>Joelho PVC, soldado 90º 40mm</t>
  </si>
  <si>
    <t>Tubo pvc roscavel eb-892 p/ agua fria predial 3/4"</t>
  </si>
  <si>
    <t>Betoneira capacidade 400 L, motor diesel  5,5 HP, inclusive manutenção e operação.</t>
  </si>
  <si>
    <t>VALVULA EM PLASTICO BRANCO 1" S/ UNHO (P/ PIA, TANQUE OU LAVAT SEM LADRAO)</t>
  </si>
  <si>
    <t>Tubo PVC p/rede colet esg JE 100mm</t>
  </si>
  <si>
    <t>Fio rigido, isolacao em pvc 450/750v 1,5mm2</t>
  </si>
  <si>
    <t>Caixa dagua de fibra de vidro com capacidade de 20.000 lt</t>
  </si>
  <si>
    <t>ud</t>
  </si>
  <si>
    <t>INSUMOS - COM DESONERAÇÃO</t>
  </si>
  <si>
    <t>Locação convencional de obra, através de gabarito de tabuas corridas pontaletadas, com reaproveitamento de 3 vezes.</t>
  </si>
  <si>
    <t>CODEVASF</t>
  </si>
  <si>
    <t xml:space="preserve"> COMPOSIÇÃO DE PREÇO UNITÁRIO</t>
  </si>
  <si>
    <r>
      <rPr>
        <b/>
        <sz val="12"/>
        <rFont val="Times New Roman"/>
        <family val="1"/>
      </rPr>
      <t>SERVIÇO</t>
    </r>
    <r>
      <rPr>
        <sz val="12"/>
        <rFont val="Times New Roman"/>
        <family val="1"/>
      </rPr>
      <t xml:space="preserve"> : Locação convencional de obra, através de gabarito de tabuas corridas pontaletadas, com reaproveitamento de 3 vezes.</t>
    </r>
  </si>
  <si>
    <t xml:space="preserve">UNIDADE: </t>
  </si>
  <si>
    <t>EQUIPAMENTO</t>
  </si>
  <si>
    <t>UNIDADE</t>
  </si>
  <si>
    <t>PROD</t>
  </si>
  <si>
    <t>IMPROD</t>
  </si>
  <si>
    <t>P.UNIT. PROD</t>
  </si>
  <si>
    <t>P.UNIT. IMPR</t>
  </si>
  <si>
    <t>P.TOTAL</t>
  </si>
  <si>
    <t>P.UNIT.</t>
  </si>
  <si>
    <t>Sarrafo de madeira mista de 10 cm x 2,5 cm.</t>
  </si>
  <si>
    <t>Pontalete de 7,5 cm x 7,5 cm - em madeira mista.</t>
  </si>
  <si>
    <t>Arame recozido 18BWG</t>
  </si>
  <si>
    <t>Prego 18 x 30</t>
  </si>
  <si>
    <t xml:space="preserve">SUB-TOTAL </t>
  </si>
  <si>
    <t>SERVIÇOS - COMPOSIÇÕES AUXILIARES</t>
  </si>
  <si>
    <t>MÃO DE OBRA</t>
  </si>
  <si>
    <t>Carpinteiro</t>
  </si>
  <si>
    <t>Servente</t>
  </si>
  <si>
    <t>PRODUÇÃO DA EQUIPE</t>
  </si>
  <si>
    <t xml:space="preserve">CUSTO </t>
  </si>
  <si>
    <t>TOTAL - R$</t>
  </si>
  <si>
    <t xml:space="preserve">BDI        </t>
  </si>
  <si>
    <t>TOTAL DO SERVIÇO - R$</t>
  </si>
  <si>
    <t>ok</t>
  </si>
  <si>
    <r>
      <rPr>
        <b/>
        <sz val="12"/>
        <rFont val="Times New Roman"/>
        <family val="1"/>
      </rPr>
      <t xml:space="preserve">SERVIÇO </t>
    </r>
    <r>
      <rPr>
        <sz val="12"/>
        <rFont val="Times New Roman"/>
        <family val="1"/>
      </rPr>
      <t>: Mobilização de equipamentos, materiais e Pessoal.</t>
    </r>
  </si>
  <si>
    <t>Caminhão truck p/ 13 toneladas</t>
  </si>
  <si>
    <t>VEICULO COMERCIAL LEVE - CAPACIDADE DE CARGA ATE 700 KG COM MOTOR A GASOLINA TIPO VW-SAVEIRO OU SIMILAR</t>
  </si>
  <si>
    <r>
      <rPr>
        <b/>
        <sz val="12"/>
        <rFont val="Times New Roman"/>
        <family val="1"/>
      </rPr>
      <t>SERVIÇO</t>
    </r>
    <r>
      <rPr>
        <sz val="12"/>
        <rFont val="Times New Roman"/>
        <family val="1"/>
      </rPr>
      <t xml:space="preserve"> : Desmobilização de equipamentos e Pessoal.</t>
    </r>
  </si>
  <si>
    <t>Pick-up leve, gasolina / 700 Kg</t>
  </si>
  <si>
    <t xml:space="preserve">BDI           </t>
  </si>
  <si>
    <r>
      <rPr>
        <b/>
        <sz val="12"/>
        <rFont val="Times New Roman"/>
        <family val="1"/>
      </rPr>
      <t>SERVIÇO</t>
    </r>
    <r>
      <rPr>
        <sz val="12"/>
        <rFont val="Times New Roman"/>
        <family val="1"/>
      </rPr>
      <t xml:space="preserve"> : Limpeza do terreno - limpeza e raspagem manual</t>
    </r>
  </si>
  <si>
    <t xml:space="preserve">BDI      </t>
  </si>
  <si>
    <r>
      <rPr>
        <b/>
        <sz val="12"/>
        <rFont val="Times New Roman"/>
        <family val="1"/>
      </rPr>
      <t>SERVIÇO</t>
    </r>
    <r>
      <rPr>
        <sz val="12"/>
        <rFont val="Times New Roman"/>
        <family val="1"/>
      </rPr>
      <t xml:space="preserve"> : Administração local do canteiro de obras.</t>
    </r>
  </si>
  <si>
    <t xml:space="preserve">Pick-up leve, à gasolina. / 700 Kg </t>
  </si>
  <si>
    <t>EPI's - Capacete</t>
  </si>
  <si>
    <t>EPI's - Botas</t>
  </si>
  <si>
    <t>EPI's - Luva de vaqueta</t>
  </si>
  <si>
    <t>EPI's - Protetor auricular</t>
  </si>
  <si>
    <t>Técnico</t>
  </si>
  <si>
    <t xml:space="preserve">BDI         </t>
  </si>
  <si>
    <t>Limpeza do terreno - limpeza e raspagem manual</t>
  </si>
  <si>
    <t>73948/016</t>
  </si>
  <si>
    <t>74077/003</t>
  </si>
  <si>
    <t>DATA: AGOSTO / 2013</t>
  </si>
  <si>
    <t>AGOSTO - 2013</t>
  </si>
  <si>
    <t>Sinapi 73948/016    R$ 1,88</t>
  </si>
  <si>
    <t>ESCAVACAO MANUAL DE VALAS EM TERRA COMPACTA, PROF. DE 0 M &lt; H &lt;= 1 M</t>
  </si>
  <si>
    <t>Escavação manual de valas em terra compacta, prof. De 0 m &lt; h &lt;= 1 m</t>
  </si>
  <si>
    <t>Muro de arrimo de alvenaria de pedra argamassada (fundação)</t>
  </si>
  <si>
    <t>73844/001</t>
  </si>
  <si>
    <t>Muro de arrimo de alvenaria de tijolos (baldrame)</t>
  </si>
  <si>
    <t>73844/002</t>
  </si>
  <si>
    <t>Aterro apiloado(manual) em camadas de 20 cm com material de empréstimo</t>
  </si>
  <si>
    <t>73904/001</t>
  </si>
  <si>
    <t>Piso de concreto acabamento rústico espessura 7cm com juntas em madeira</t>
  </si>
  <si>
    <t>Porta de ferro, de abrir, tipo chapa lisa, com guarnições (1,20 x 2,10)m</t>
  </si>
  <si>
    <t>Porta de ferro, de abrir, tipo chapa lisa, com guarnições</t>
  </si>
  <si>
    <t>73933/002</t>
  </si>
  <si>
    <t>Cobogo de concreto (elemento vazado), 7x50x50cm, assentado com argamassa traço 1:3 (cimento e areia)</t>
  </si>
  <si>
    <t>73937/003</t>
  </si>
  <si>
    <t>Alvenaria em tijolo cerâmico furado 9x9x19cm,1/2 vez (espessura 9 cm), assentado em argamassa traço 1:4 (cimento e areia media não peneirada), preparo manual, junta 1cm</t>
  </si>
  <si>
    <t>73935/003</t>
  </si>
  <si>
    <t>Alvenaria em tijolo cerâmico furado 10x20x20cm, 1/2 vez, assentado em argamassa traco 1:4 (cimento e areia),e=1cm</t>
  </si>
  <si>
    <t>73935/001</t>
  </si>
  <si>
    <t>Concreto armado dosado 15 mpa incl mat p/ 1 m3 preparo conf comp 5845 coloc conf comp 7090 14 m2 de área moldada formas e escoramento conf comps 5306 e 5708 60 kg de aço ca-50 inc mão de obra p/corte dobragem montagem e colo (pilares)</t>
  </si>
  <si>
    <t>Concreto armado dosado 15 mpa incl mat p/ 1 m3 preparo conf comp 5845 coloc conf comp 7090 14 m2 de área moldada formas e escoramento conf comps 5306 e 5708 60 kg de aço ca-50 inc mão de obra p/corte dobragem montagem e colo (cintas superiores)</t>
  </si>
  <si>
    <t>Concreto armado dosado 15 mpa incl mat p/ 1 m3 preparo conf comp 5845 coloc conf comp 7090 14 m2 de área moldada formas e escoramento conf comps 5306 e 5708 60 kg de aço ca-50 inc mão de obra p/corte dobragem montagem e colo (cintas inferiores)</t>
  </si>
  <si>
    <r>
      <rPr>
        <b/>
        <sz val="12"/>
        <rFont val="Times New Roman"/>
        <family val="1"/>
      </rPr>
      <t>SERVIÇO</t>
    </r>
    <r>
      <rPr>
        <sz val="12"/>
        <rFont val="Times New Roman"/>
        <family val="1"/>
      </rPr>
      <t xml:space="preserve"> : Esteios de madeira</t>
    </r>
  </si>
  <si>
    <t>MADEIRA DE LEI SERRADA, NAO APARELHADA (P/TELHADO)</t>
  </si>
  <si>
    <t>composição</t>
  </si>
  <si>
    <t>Chapisco traço 1:3 (cimento e areia media), espessura 0,5cm, preparo mecânico da argamassa</t>
  </si>
  <si>
    <t>Reboco argamassa traço 1:4,5 (cal e areia fina), espessura 0,5cm, preparo mecânico da argamassa</t>
  </si>
  <si>
    <t>Pintura esmalte brilhante (2 demãos) sobre superfície metálica, inclusive proteção com zarcão (1 demão)</t>
  </si>
  <si>
    <t>Pintura a base de cal e fixador a base de cola, duas demaos</t>
  </si>
  <si>
    <t>79334/001</t>
  </si>
  <si>
    <t>Pintura a base de cal e fixador a base de cola, duas demãos</t>
  </si>
  <si>
    <t>Estrutura em madeira aparelhada, para telha cerâmica, apoiada em parede</t>
  </si>
  <si>
    <t>73931/003</t>
  </si>
  <si>
    <t>Cobertura em telha cerâmica tipo colonial, com argamassa traço 1:3 (cimento e areia)</t>
  </si>
  <si>
    <t>73938/001</t>
  </si>
  <si>
    <t>7.2</t>
  </si>
  <si>
    <t>7.3</t>
  </si>
  <si>
    <t>Tesoura completa em maçaranduba serrada, para telhados com vãos de 8m</t>
  </si>
  <si>
    <t>73939/009</t>
  </si>
  <si>
    <t>Piso (calcada) em concreto (cimento/areia/seixo rolado) preparo mecânico, e espessura de 7cm, com junta de dilatação em madeira</t>
  </si>
  <si>
    <t>73892/001</t>
  </si>
  <si>
    <t>Entrada de energia elétrica aérea monofásica 50a com poste de concreto, inclusive cabeamento, caixa de proteção para medidor e aterramento.</t>
  </si>
  <si>
    <r>
      <rPr>
        <b/>
        <sz val="12"/>
        <rFont val="Times New Roman"/>
        <family val="1"/>
      </rPr>
      <t>SERVIÇO :</t>
    </r>
    <r>
      <rPr>
        <sz val="12"/>
        <rFont val="Times New Roman"/>
        <family val="1"/>
      </rPr>
      <t>Ponto de luz em teto ou parede, incluindo caixa 4 x 4 pol. Tigreflex ou similar, tubulação pvc rígido e fiação, ate o quadro de distribuição.</t>
    </r>
  </si>
  <si>
    <t>Caixa 4 x 4 p/ elettroduto.</t>
  </si>
  <si>
    <t>16235/ 1  (EMLURB CAIXA)</t>
  </si>
  <si>
    <t>Ponto de luz em teto ou parede, incluindo caixa 4 x 4 pol. Tigreflex ou similar, tubulação pvc rígido e fiação, ate o quadro de distribuição.</t>
  </si>
  <si>
    <t>Limpeza final da obra</t>
  </si>
  <si>
    <t>Cobogo de concreto (elemento vazado), 7x50x50cm, assentado com argamassa traço 1:3 (cimento e areia) com tela metálica</t>
  </si>
  <si>
    <t>Porta de ferro, de abrir, tipo chapa lisa, com guarnições (0,60 x 2,10)m</t>
  </si>
  <si>
    <t>adubo granulado – superfosfato simples ensacado + transporte (mínimo de 16% P2O5)</t>
  </si>
  <si>
    <t>formicida granulada (concentração mínima de 3g/kg de sulfluramida)</t>
  </si>
  <si>
    <t>herbicida – glifosato (concentração mínima de 360g/l), diurom ou atrazina</t>
  </si>
  <si>
    <t>LT</t>
  </si>
  <si>
    <t>adubo granulado – cloreto de potássio + transporte (mínimo de 60% K2O)</t>
  </si>
  <si>
    <t>calcário dolomítico 90% PRNT + transporte</t>
  </si>
  <si>
    <t>tonelada</t>
  </si>
  <si>
    <t xml:space="preserve">análise físico-química de solo:  amostra composta nas profundidades : 0-0,20 e 0,20-0,40 m </t>
  </si>
  <si>
    <t>Desmatamento e limpeza mecanizada de terreno com remoção de camada vegetal, utilizando trator de esteiras</t>
  </si>
  <si>
    <t>73859/001</t>
  </si>
  <si>
    <r>
      <rPr>
        <b/>
        <sz val="12"/>
        <rFont val="Times New Roman"/>
        <family val="1"/>
      </rPr>
      <t>SERVIÇO</t>
    </r>
    <r>
      <rPr>
        <sz val="12"/>
        <rFont val="Times New Roman"/>
        <family val="1"/>
      </rPr>
      <t xml:space="preserve"> : Mão de obra para limpeza da área e controle de formigas</t>
    </r>
  </si>
  <si>
    <t>Laje pré-moldada p/forro, sobrecarga 100kg/m2, vãos até 3,50m/e=8cm, c/lajotas e cap.c/conc fck=20mpa, 3cm, inter-eixo 38cm, c/escoramento (reapr.3x) e ferragem negativa</t>
  </si>
  <si>
    <t>74202/001</t>
  </si>
  <si>
    <t>Lastro de concreto, preparo mecânico, incluso aditivo impermeabilizante</t>
  </si>
  <si>
    <t>Piso cimentado e=1,5cm c/argamassa 1:3 cimento areia alisado colher</t>
  </si>
  <si>
    <t>Placa de obra em chapa de aço galvanizado</t>
  </si>
  <si>
    <t>74209/001</t>
  </si>
  <si>
    <t>Cerca com mourões de concreto, reto, 15x15cm, espaçamento de 3m, cravados 0,5m, escoras de 10x10cm nos cantos, com 12 fios de arame de aço ovalado 15x17</t>
  </si>
  <si>
    <t>74143/001</t>
  </si>
  <si>
    <t>Fornecimento de KIT DE IRRIGAÇÃO TIPO GOTEJAMENTO - STREAMLINE 16100 MANUAL PARA 1,OO HÁ, SEM ELETROBOMBA para a cultura MANDIOCA.</t>
  </si>
  <si>
    <r>
      <rPr>
        <b/>
        <sz val="12"/>
        <rFont val="Times New Roman"/>
        <family val="1"/>
      </rPr>
      <t>SERVIÇO</t>
    </r>
    <r>
      <rPr>
        <sz val="12"/>
        <rFont val="Times New Roman"/>
        <family val="1"/>
      </rPr>
      <t xml:space="preserve"> : Distribuição de Calcário</t>
    </r>
  </si>
  <si>
    <t>TRATOR DE PNEUS 110 A 126 HP - CHP DIURNO</t>
  </si>
  <si>
    <t>CALCARIO DOLOMITICO A - POSTO PEDREIRA / FORNECEDOR (SEM FRETE)</t>
  </si>
  <si>
    <t>Encarregado</t>
  </si>
  <si>
    <r>
      <rPr>
        <b/>
        <sz val="12"/>
        <rFont val="Times New Roman"/>
        <family val="1"/>
      </rPr>
      <t>SERVIÇO</t>
    </r>
    <r>
      <rPr>
        <sz val="12"/>
        <rFont val="Times New Roman"/>
        <family val="1"/>
      </rPr>
      <t xml:space="preserve"> : Aração mecanizada profunda (trator de 75 cv)</t>
    </r>
  </si>
  <si>
    <t>GRADE ARADORA COM 24 DISCOS DE 24" SOBRE PNEUS - CHP DIURNO</t>
  </si>
  <si>
    <r>
      <rPr>
        <b/>
        <sz val="12"/>
        <rFont val="Times New Roman"/>
        <family val="1"/>
      </rPr>
      <t xml:space="preserve">SERVIÇO :  </t>
    </r>
    <r>
      <rPr>
        <sz val="12"/>
        <rFont val="Times New Roman"/>
        <family val="1"/>
      </rPr>
      <t>Adubação</t>
    </r>
  </si>
  <si>
    <r>
      <rPr>
        <b/>
        <sz val="12"/>
        <rFont val="Times New Roman"/>
        <family val="1"/>
      </rPr>
      <t xml:space="preserve">SERVIÇO :  </t>
    </r>
    <r>
      <rPr>
        <sz val="12"/>
        <rFont val="Times New Roman"/>
        <family val="1"/>
      </rPr>
      <t>Plantio</t>
    </r>
  </si>
  <si>
    <t>diária</t>
  </si>
  <si>
    <r>
      <rPr>
        <b/>
        <sz val="12"/>
        <rFont val="Times New Roman"/>
        <family val="1"/>
      </rPr>
      <t xml:space="preserve">SERVIÇO :  </t>
    </r>
    <r>
      <rPr>
        <sz val="12"/>
        <rFont val="Times New Roman"/>
        <family val="1"/>
      </rPr>
      <t>Tatos culturais - Duas capinas</t>
    </r>
  </si>
  <si>
    <t>Mobilização de equipamentos, materiais e Pessoal.</t>
  </si>
  <si>
    <t>Desmobilização de equipamentos e Pessoal.</t>
  </si>
  <si>
    <t>Administração local do canteiro de obras.</t>
  </si>
  <si>
    <t>BOMBA SUBMERSA 4" P/ POCO PROFUNDO ELETRICA TRIFASICA 5CV, SAIDA 2" MARCA DANCOR SERIE SPP MOD 11.2S-15,HM/Q = 42M/14,86M³/H A 121M/2,57M³/H **CAIXA**"</t>
  </si>
  <si>
    <t>Estrutura para caixa dagua com 7 m de altura com 1 reservatórios (capacidade 20.000l – cada)</t>
  </si>
  <si>
    <t>TOTAL OBRA P/ HECTARE</t>
  </si>
  <si>
    <t>Implantação de 1 há de palma</t>
  </si>
  <si>
    <t>Anexo III - Orçamento Básico - UNIDADE DE PRODUÇÃO DE PALMA IRRIGADA</t>
  </si>
  <si>
    <t>UNIDADE DE PRODUÇÃO DE PALMA IRRIGADA</t>
  </si>
  <si>
    <r>
      <rPr>
        <b/>
        <sz val="12"/>
        <rFont val="Times New Roman"/>
        <family val="1"/>
      </rPr>
      <t xml:space="preserve">OBRA: </t>
    </r>
    <r>
      <rPr>
        <sz val="12"/>
        <rFont val="Times New Roman"/>
        <family val="1"/>
      </rPr>
      <t>Unidade de produção de Palma Irrigada, no Estado de Pernambuco, área de atuação da 3ª superintendência regional da CODEVASF.</t>
    </r>
  </si>
  <si>
    <t>Orçamento Básico - UNIDADE DE PRODUÇÃO DE PALMA IRRIGADA</t>
  </si>
  <si>
    <t>Serviço de implantação de 1 há de Palma</t>
  </si>
  <si>
    <t>Mudas de palma (Palma+semente + 5%) + Transporte</t>
  </si>
  <si>
    <t>TOTAL DA OBRA P/  10 HECTARE</t>
  </si>
  <si>
    <t>amostra</t>
  </si>
  <si>
    <t>ADUBO BOVINO</t>
  </si>
  <si>
    <t>Leis Sociais : 91,03 % - adotado</t>
  </si>
  <si>
    <t xml:space="preserve">                                                                              CODEVASF 3ª SR                                                                           </t>
  </si>
  <si>
    <t>Sinapi 74077/003  R$ 2,74</t>
  </si>
  <si>
    <t>Sinapi 73948/016    R$ 1,63</t>
  </si>
</sst>
</file>

<file path=xl/styles.xml><?xml version="1.0" encoding="utf-8"?>
<styleSheet xmlns="http://schemas.openxmlformats.org/spreadsheetml/2006/main">
  <numFmts count="10">
    <numFmt numFmtId="164" formatCode="&quot;R$&quot;\ #,##0.00;[Red]\-&quot;R$&quot;\ #,##0.00"/>
    <numFmt numFmtId="165" formatCode="_-* #,##0.00_-;\-* #,##0.00_-;_-* &quot;-&quot;??_-;_-@_-"/>
    <numFmt numFmtId="166" formatCode="_(* #,##0.00_);_(* \(#,##0.00\);_(* \-??_);_(@_)"/>
    <numFmt numFmtId="167" formatCode="&quot;R$ &quot;#,##0_);&quot;(R$ &quot;#,##0\)"/>
    <numFmt numFmtId="168" formatCode="_(* #,##0.0000_);_(* \(#,##0.0000\);_(* \-??_);_(@_)"/>
    <numFmt numFmtId="169" formatCode="_(* #,##0.000_);_(* \(#,##0.000\);_(* \-??_);_(@_)"/>
    <numFmt numFmtId="170" formatCode="#,##0.000"/>
    <numFmt numFmtId="171" formatCode="#,##0.0000"/>
    <numFmt numFmtId="172" formatCode="mmm\-yy"/>
    <numFmt numFmtId="173" formatCode="&quot;R$&quot;\ #,##0.00"/>
  </numFmts>
  <fonts count="28">
    <font>
      <sz val="10"/>
      <name val="Arial"/>
      <family val="2"/>
    </font>
    <font>
      <b/>
      <sz val="18"/>
      <color indexed="62"/>
      <name val="Cambria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8"/>
      <color indexed="3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8"/>
      <name val="Times New Roman"/>
      <family val="1"/>
    </font>
    <font>
      <sz val="9"/>
      <name val="Times New Roman"/>
      <family val="1"/>
    </font>
    <font>
      <b/>
      <sz val="7"/>
      <name val="Arial"/>
      <family val="2"/>
    </font>
    <font>
      <sz val="8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41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3" fontId="18" fillId="0" borderId="0"/>
    <xf numFmtId="166" fontId="18" fillId="0" borderId="0" applyFill="0" applyBorder="0" applyAlignment="0" applyProtection="0"/>
    <xf numFmtId="166" fontId="18" fillId="0" borderId="0" applyFill="0" applyBorder="0" applyAlignment="0" applyProtection="0"/>
    <xf numFmtId="166" fontId="18" fillId="0" borderId="0" applyFill="0" applyBorder="0" applyAlignment="0" applyProtection="0"/>
    <xf numFmtId="167" fontId="18" fillId="0" borderId="0" applyFill="0" applyBorder="0" applyAlignment="0" applyProtection="0"/>
    <xf numFmtId="167" fontId="18" fillId="0" borderId="0" applyFill="0" applyBorder="0" applyAlignment="0" applyProtection="0"/>
    <xf numFmtId="173" fontId="18" fillId="0" borderId="0" applyFill="0" applyBorder="0" applyAlignment="0" applyProtection="0"/>
    <xf numFmtId="167" fontId="18" fillId="0" borderId="0" applyFill="0" applyBorder="0" applyAlignment="0" applyProtection="0"/>
    <xf numFmtId="166" fontId="18" fillId="0" borderId="0" applyFill="0" applyBorder="0" applyAlignment="0" applyProtection="0"/>
    <xf numFmtId="166" fontId="18" fillId="0" borderId="0" applyFill="0" applyBorder="0" applyAlignment="0" applyProtection="0"/>
    <xf numFmtId="166" fontId="18" fillId="0" borderId="0" applyFill="0" applyBorder="0" applyAlignment="0" applyProtection="0"/>
    <xf numFmtId="0" fontId="1" fillId="0" borderId="0" applyNumberFormat="0" applyFill="0" applyBorder="0" applyAlignment="0" applyProtection="0"/>
    <xf numFmtId="166" fontId="18" fillId="0" borderId="0" applyFill="0" applyBorder="0" applyAlignment="0" applyProtection="0"/>
    <xf numFmtId="165" fontId="18" fillId="0" borderId="0" applyFont="0" applyFill="0" applyBorder="0" applyAlignment="0" applyProtection="0"/>
  </cellStyleXfs>
  <cellXfs count="43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166" fontId="0" fillId="0" borderId="0" xfId="19" applyFont="1" applyFill="1" applyBorder="1" applyAlignment="1" applyProtection="1"/>
    <xf numFmtId="0" fontId="0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Border="1" applyAlignment="1">
      <alignment horizontal="left"/>
    </xf>
    <xf numFmtId="166" fontId="2" fillId="0" borderId="0" xfId="19" applyFont="1" applyFill="1" applyBorder="1" applyAlignment="1" applyProtection="1">
      <alignment horizontal="center"/>
    </xf>
    <xf numFmtId="4" fontId="2" fillId="0" borderId="0" xfId="0" applyNumberFormat="1" applyFont="1" applyBorder="1"/>
    <xf numFmtId="0" fontId="0" fillId="0" borderId="0" xfId="0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166" fontId="2" fillId="0" borderId="3" xfId="19" applyNumberFormat="1" applyFont="1" applyFill="1" applyBorder="1" applyAlignment="1" applyProtection="1">
      <alignment horizontal="center"/>
    </xf>
    <xf numFmtId="166" fontId="2" fillId="0" borderId="4" xfId="19" applyFont="1" applyFill="1" applyBorder="1" applyAlignment="1" applyProtection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6" fontId="2" fillId="0" borderId="6" xfId="19" applyNumberFormat="1" applyFont="1" applyFill="1" applyBorder="1" applyAlignment="1" applyProtection="1">
      <alignment horizontal="center"/>
    </xf>
    <xf numFmtId="168" fontId="2" fillId="0" borderId="2" xfId="19" applyNumberFormat="1" applyFont="1" applyFill="1" applyBorder="1" applyAlignment="1" applyProtection="1">
      <alignment horizontal="center"/>
    </xf>
    <xf numFmtId="0" fontId="2" fillId="0" borderId="3" xfId="0" applyFont="1" applyBorder="1" applyAlignment="1">
      <alignment horizontal="center"/>
    </xf>
    <xf numFmtId="0" fontId="4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horizontal="center"/>
    </xf>
    <xf numFmtId="166" fontId="2" fillId="0" borderId="7" xfId="0" applyNumberFormat="1" applyFont="1" applyFill="1" applyBorder="1"/>
    <xf numFmtId="2" fontId="2" fillId="0" borderId="7" xfId="0" applyNumberFormat="1" applyFont="1" applyFill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2" fontId="2" fillId="0" borderId="0" xfId="0" applyNumberFormat="1" applyFont="1"/>
    <xf numFmtId="0" fontId="6" fillId="0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/>
    </xf>
    <xf numFmtId="166" fontId="0" fillId="0" borderId="7" xfId="0" applyNumberFormat="1" applyFont="1" applyFill="1" applyBorder="1"/>
    <xf numFmtId="2" fontId="0" fillId="0" borderId="7" xfId="0" applyNumberFormat="1" applyFont="1" applyFill="1" applyBorder="1" applyAlignment="1">
      <alignment horizontal="right"/>
    </xf>
    <xf numFmtId="4" fontId="0" fillId="0" borderId="7" xfId="0" applyNumberFormat="1" applyFont="1" applyBorder="1" applyAlignment="1">
      <alignment horizontal="right"/>
    </xf>
    <xf numFmtId="0" fontId="0" fillId="0" borderId="0" xfId="0" applyFont="1" applyFill="1" applyBorder="1"/>
    <xf numFmtId="2" fontId="0" fillId="0" borderId="0" xfId="0" applyNumberFormat="1" applyFont="1"/>
    <xf numFmtId="0" fontId="7" fillId="0" borderId="0" xfId="0" applyFont="1"/>
    <xf numFmtId="49" fontId="2" fillId="0" borderId="8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166" fontId="0" fillId="0" borderId="9" xfId="19" applyFont="1" applyFill="1" applyBorder="1" applyAlignment="1" applyProtection="1">
      <alignment horizontal="right"/>
    </xf>
    <xf numFmtId="166" fontId="0" fillId="0" borderId="9" xfId="19" applyFont="1" applyFill="1" applyBorder="1" applyAlignment="1" applyProtection="1"/>
    <xf numFmtId="4" fontId="2" fillId="0" borderId="7" xfId="0" applyNumberFormat="1" applyFont="1" applyBorder="1"/>
    <xf numFmtId="0" fontId="5" fillId="0" borderId="9" xfId="0" applyFont="1" applyBorder="1" applyAlignment="1">
      <alignment horizontal="center"/>
    </xf>
    <xf numFmtId="166" fontId="0" fillId="0" borderId="0" xfId="8" applyFont="1" applyFill="1" applyBorder="1" applyAlignment="1" applyProtection="1"/>
    <xf numFmtId="0" fontId="9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right" vertical="top"/>
    </xf>
    <xf numFmtId="0" fontId="0" fillId="0" borderId="7" xfId="0" applyFont="1" applyBorder="1" applyAlignment="1">
      <alignment horizontal="center"/>
    </xf>
    <xf numFmtId="4" fontId="0" fillId="0" borderId="7" xfId="0" applyNumberFormat="1" applyFont="1" applyBorder="1"/>
    <xf numFmtId="4" fontId="0" fillId="0" borderId="7" xfId="8" applyNumberFormat="1" applyFont="1" applyFill="1" applyBorder="1" applyAlignment="1" applyProtection="1">
      <alignment horizontal="right"/>
    </xf>
    <xf numFmtId="0" fontId="11" fillId="0" borderId="10" xfId="0" applyFont="1" applyBorder="1" applyAlignment="1">
      <alignment vertical="top" wrapText="1"/>
    </xf>
    <xf numFmtId="166" fontId="2" fillId="0" borderId="9" xfId="8" applyNumberFormat="1" applyFont="1" applyFill="1" applyBorder="1" applyAlignment="1" applyProtection="1"/>
    <xf numFmtId="166" fontId="12" fillId="0" borderId="10" xfId="8" applyFont="1" applyFill="1" applyBorder="1" applyAlignment="1" applyProtection="1">
      <alignment wrapText="1"/>
    </xf>
    <xf numFmtId="4" fontId="2" fillId="0" borderId="10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9" fillId="0" borderId="7" xfId="0" applyFont="1" applyBorder="1" applyAlignment="1">
      <alignment horizontal="right" vertical="top"/>
    </xf>
    <xf numFmtId="0" fontId="3" fillId="0" borderId="7" xfId="0" applyFont="1" applyBorder="1" applyAlignment="1">
      <alignment wrapText="1"/>
    </xf>
    <xf numFmtId="2" fontId="0" fillId="0" borderId="7" xfId="0" applyNumberFormat="1" applyFont="1" applyBorder="1"/>
    <xf numFmtId="166" fontId="0" fillId="0" borderId="7" xfId="8" applyFont="1" applyFill="1" applyBorder="1" applyAlignment="1" applyProtection="1">
      <alignment horizontal="center"/>
    </xf>
    <xf numFmtId="166" fontId="2" fillId="0" borderId="7" xfId="8" applyFont="1" applyFill="1" applyBorder="1" applyAlignment="1" applyProtection="1">
      <alignment horizontal="right"/>
    </xf>
    <xf numFmtId="0" fontId="12" fillId="0" borderId="7" xfId="0" applyFont="1" applyBorder="1" applyAlignment="1">
      <alignment wrapText="1"/>
    </xf>
    <xf numFmtId="4" fontId="0" fillId="0" borderId="7" xfId="8" applyNumberFormat="1" applyFont="1" applyFill="1" applyBorder="1" applyAlignment="1" applyProtection="1"/>
    <xf numFmtId="4" fontId="0" fillId="0" borderId="7" xfId="19" applyNumberFormat="1" applyFont="1" applyFill="1" applyBorder="1" applyAlignment="1" applyProtection="1"/>
    <xf numFmtId="4" fontId="14" fillId="0" borderId="7" xfId="8" applyNumberFormat="1" applyFont="1" applyFill="1" applyBorder="1" applyAlignment="1" applyProtection="1"/>
    <xf numFmtId="4" fontId="13" fillId="0" borderId="7" xfId="0" applyNumberFormat="1" applyFont="1" applyBorder="1"/>
    <xf numFmtId="4" fontId="13" fillId="0" borderId="7" xfId="8" applyNumberFormat="1" applyFont="1" applyFill="1" applyBorder="1" applyAlignment="1" applyProtection="1"/>
    <xf numFmtId="0" fontId="15" fillId="0" borderId="3" xfId="0" applyFont="1" applyFill="1" applyBorder="1" applyAlignment="1">
      <alignment wrapText="1"/>
    </xf>
    <xf numFmtId="0" fontId="14" fillId="0" borderId="7" xfId="0" applyFont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18" fillId="0" borderId="0" xfId="2"/>
    <xf numFmtId="0" fontId="3" fillId="0" borderId="7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top"/>
    </xf>
    <xf numFmtId="0" fontId="3" fillId="0" borderId="7" xfId="2" applyFont="1" applyBorder="1" applyAlignment="1">
      <alignment wrapText="1"/>
    </xf>
    <xf numFmtId="0" fontId="3" fillId="0" borderId="7" xfId="2" applyFont="1" applyBorder="1" applyAlignment="1">
      <alignment horizontal="center"/>
    </xf>
    <xf numFmtId="166" fontId="3" fillId="0" borderId="7" xfId="10" applyNumberFormat="1" applyFont="1" applyFill="1" applyBorder="1" applyAlignment="1" applyProtection="1"/>
    <xf numFmtId="0" fontId="12" fillId="0" borderId="7" xfId="2" applyFont="1" applyBorder="1" applyAlignment="1">
      <alignment horizontal="center" vertical="top"/>
    </xf>
    <xf numFmtId="0" fontId="12" fillId="0" borderId="7" xfId="2" applyFont="1" applyBorder="1" applyAlignment="1">
      <alignment wrapText="1"/>
    </xf>
    <xf numFmtId="0" fontId="12" fillId="0" borderId="7" xfId="2" applyFont="1" applyBorder="1" applyAlignment="1">
      <alignment horizontal="center"/>
    </xf>
    <xf numFmtId="166" fontId="12" fillId="0" borderId="7" xfId="10" applyNumberFormat="1" applyFont="1" applyFill="1" applyBorder="1" applyAlignment="1" applyProtection="1"/>
    <xf numFmtId="169" fontId="12" fillId="0" borderId="7" xfId="10" applyNumberFormat="1" applyFont="1" applyFill="1" applyBorder="1" applyAlignment="1" applyProtection="1"/>
    <xf numFmtId="169" fontId="3" fillId="0" borderId="7" xfId="10" applyNumberFormat="1" applyFont="1" applyFill="1" applyBorder="1" applyAlignment="1" applyProtection="1"/>
    <xf numFmtId="0" fontId="12" fillId="0" borderId="11" xfId="2" applyFont="1" applyBorder="1" applyAlignment="1">
      <alignment wrapText="1"/>
    </xf>
    <xf numFmtId="0" fontId="12" fillId="0" borderId="11" xfId="2" applyFont="1" applyBorder="1" applyAlignment="1">
      <alignment horizontal="center"/>
    </xf>
    <xf numFmtId="169" fontId="12" fillId="0" borderId="11" xfId="10" applyNumberFormat="1" applyFont="1" applyFill="1" applyBorder="1" applyAlignment="1" applyProtection="1"/>
    <xf numFmtId="166" fontId="12" fillId="0" borderId="11" xfId="10" applyNumberFormat="1" applyFont="1" applyFill="1" applyBorder="1" applyAlignment="1" applyProtection="1"/>
    <xf numFmtId="166" fontId="3" fillId="0" borderId="11" xfId="10" applyNumberFormat="1" applyFont="1" applyFill="1" applyBorder="1" applyAlignment="1" applyProtection="1"/>
    <xf numFmtId="0" fontId="3" fillId="0" borderId="8" xfId="2" applyFont="1" applyBorder="1"/>
    <xf numFmtId="0" fontId="3" fillId="0" borderId="8" xfId="2" applyFont="1" applyFill="1" applyBorder="1" applyAlignment="1">
      <alignment wrapText="1"/>
    </xf>
    <xf numFmtId="0" fontId="3" fillId="0" borderId="9" xfId="2" applyFont="1" applyBorder="1"/>
    <xf numFmtId="166" fontId="3" fillId="0" borderId="10" xfId="2" applyNumberFormat="1" applyFont="1" applyBorder="1"/>
    <xf numFmtId="0" fontId="0" fillId="0" borderId="7" xfId="0" applyFont="1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hidden="1"/>
    </xf>
    <xf numFmtId="0" fontId="0" fillId="0" borderId="7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 vertical="top"/>
    </xf>
    <xf numFmtId="0" fontId="11" fillId="0" borderId="14" xfId="0" applyFont="1" applyBorder="1" applyAlignment="1">
      <alignment vertical="top" wrapText="1"/>
    </xf>
    <xf numFmtId="166" fontId="2" fillId="0" borderId="12" xfId="8" applyNumberFormat="1" applyFont="1" applyFill="1" applyBorder="1" applyAlignment="1" applyProtection="1"/>
    <xf numFmtId="166" fontId="12" fillId="0" borderId="14" xfId="8" applyFont="1" applyFill="1" applyBorder="1" applyAlignment="1" applyProtection="1">
      <alignment wrapText="1"/>
    </xf>
    <xf numFmtId="4" fontId="2" fillId="0" borderId="14" xfId="0" applyNumberFormat="1" applyFont="1" applyBorder="1" applyAlignment="1">
      <alignment horizontal="right"/>
    </xf>
    <xf numFmtId="4" fontId="14" fillId="0" borderId="7" xfId="0" applyNumberFormat="1" applyFont="1" applyBorder="1"/>
    <xf numFmtId="0" fontId="0" fillId="0" borderId="0" xfId="0" applyAlignment="1">
      <alignment horizontal="center"/>
    </xf>
    <xf numFmtId="4" fontId="0" fillId="0" borderId="6" xfId="8" applyNumberFormat="1" applyFont="1" applyFill="1" applyBorder="1" applyAlignment="1" applyProtection="1"/>
    <xf numFmtId="0" fontId="18" fillId="0" borderId="15" xfId="0" applyFont="1" applyBorder="1" applyAlignment="1">
      <alignment horizontal="center"/>
    </xf>
    <xf numFmtId="166" fontId="18" fillId="0" borderId="15" xfId="0" applyNumberFormat="1" applyFont="1" applyFill="1" applyBorder="1"/>
    <xf numFmtId="166" fontId="18" fillId="0" borderId="15" xfId="19" applyFont="1" applyFill="1" applyBorder="1" applyAlignment="1" applyProtection="1">
      <alignment horizontal="right"/>
    </xf>
    <xf numFmtId="0" fontId="6" fillId="0" borderId="15" xfId="0" applyFont="1" applyFill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6" fontId="2" fillId="0" borderId="15" xfId="19" applyNumberFormat="1" applyFont="1" applyFill="1" applyBorder="1" applyAlignment="1" applyProtection="1">
      <alignment horizontal="center"/>
    </xf>
    <xf numFmtId="166" fontId="2" fillId="0" borderId="15" xfId="19" applyFont="1" applyFill="1" applyBorder="1" applyAlignment="1" applyProtection="1">
      <alignment horizontal="center"/>
    </xf>
    <xf numFmtId="168" fontId="2" fillId="0" borderId="15" xfId="19" applyNumberFormat="1" applyFont="1" applyFill="1" applyBorder="1" applyAlignment="1" applyProtection="1">
      <alignment horizontal="center"/>
    </xf>
    <xf numFmtId="0" fontId="5" fillId="0" borderId="15" xfId="0" applyFont="1" applyBorder="1"/>
    <xf numFmtId="166" fontId="0" fillId="0" borderId="15" xfId="19" applyFont="1" applyFill="1" applyBorder="1" applyAlignment="1" applyProtection="1"/>
    <xf numFmtId="4" fontId="2" fillId="0" borderId="15" xfId="0" applyNumberFormat="1" applyFont="1" applyBorder="1"/>
    <xf numFmtId="165" fontId="0" fillId="0" borderId="0" xfId="20" applyFont="1"/>
    <xf numFmtId="0" fontId="18" fillId="0" borderId="0" xfId="0" applyFont="1" applyFill="1" applyBorder="1"/>
    <xf numFmtId="4" fontId="3" fillId="2" borderId="15" xfId="0" applyNumberFormat="1" applyFont="1" applyFill="1" applyBorder="1" applyAlignment="1">
      <alignment horizontal="center" vertical="center"/>
    </xf>
    <xf numFmtId="165" fontId="3" fillId="2" borderId="15" xfId="20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8" fillId="0" borderId="0" xfId="0" applyFont="1" applyFill="1" applyBorder="1" applyAlignment="1"/>
    <xf numFmtId="3" fontId="20" fillId="2" borderId="17" xfId="0" applyNumberFormat="1" applyFont="1" applyFill="1" applyBorder="1" applyAlignment="1">
      <alignment horizontal="center"/>
    </xf>
    <xf numFmtId="3" fontId="20" fillId="2" borderId="15" xfId="0" applyNumberFormat="1" applyFont="1" applyFill="1" applyBorder="1" applyAlignment="1">
      <alignment horizontal="center"/>
    </xf>
    <xf numFmtId="165" fontId="20" fillId="2" borderId="15" xfId="20" applyFont="1" applyFill="1" applyBorder="1" applyAlignment="1">
      <alignment horizontal="center"/>
    </xf>
    <xf numFmtId="3" fontId="20" fillId="2" borderId="16" xfId="0" applyNumberFormat="1" applyFont="1" applyFill="1" applyBorder="1" applyAlignment="1">
      <alignment horizontal="center"/>
    </xf>
    <xf numFmtId="0" fontId="17" fillId="0" borderId="0" xfId="0" applyFont="1" applyFill="1" applyBorder="1" applyAlignment="1"/>
    <xf numFmtId="0" fontId="2" fillId="0" borderId="4" xfId="0" applyFont="1" applyBorder="1" applyAlignment="1">
      <alignment horizontal="left"/>
    </xf>
    <xf numFmtId="49" fontId="2" fillId="0" borderId="9" xfId="0" applyNumberFormat="1" applyFont="1" applyBorder="1" applyAlignment="1">
      <alignment horizontal="center"/>
    </xf>
    <xf numFmtId="0" fontId="24" fillId="0" borderId="0" xfId="0" applyFont="1"/>
    <xf numFmtId="4" fontId="24" fillId="2" borderId="18" xfId="7" applyNumberFormat="1" applyFont="1" applyFill="1" applyBorder="1" applyAlignment="1">
      <alignment horizontal="center" vertical="center"/>
    </xf>
    <xf numFmtId="4" fontId="24" fillId="2" borderId="19" xfId="2" applyNumberFormat="1" applyFont="1" applyFill="1" applyBorder="1" applyAlignment="1">
      <alignment horizontal="center" vertical="center"/>
    </xf>
    <xf numFmtId="0" fontId="25" fillId="0" borderId="0" xfId="0" applyFont="1"/>
    <xf numFmtId="4" fontId="25" fillId="3" borderId="13" xfId="2" applyNumberFormat="1" applyFont="1" applyFill="1" applyBorder="1" applyAlignment="1">
      <alignment horizontal="left" vertical="center"/>
    </xf>
    <xf numFmtId="4" fontId="25" fillId="3" borderId="20" xfId="2" applyNumberFormat="1" applyFont="1" applyFill="1" applyBorder="1" applyAlignment="1">
      <alignment horizontal="center" vertical="center"/>
    </xf>
    <xf numFmtId="4" fontId="25" fillId="3" borderId="21" xfId="7" applyNumberFormat="1" applyFont="1" applyFill="1" applyBorder="1" applyAlignment="1">
      <alignment horizontal="center" vertical="center"/>
    </xf>
    <xf numFmtId="4" fontId="25" fillId="3" borderId="7" xfId="2" applyNumberFormat="1" applyFont="1" applyFill="1" applyBorder="1" applyAlignment="1">
      <alignment horizontal="center" vertical="center"/>
    </xf>
    <xf numFmtId="4" fontId="25" fillId="3" borderId="7" xfId="7" applyNumberFormat="1" applyFont="1" applyFill="1" applyBorder="1" applyAlignment="1">
      <alignment horizontal="center" vertical="center" wrapText="1"/>
    </xf>
    <xf numFmtId="4" fontId="25" fillId="3" borderId="22" xfId="7" applyNumberFormat="1" applyFont="1" applyFill="1" applyBorder="1" applyAlignment="1">
      <alignment horizontal="center" vertical="center"/>
    </xf>
    <xf numFmtId="4" fontId="25" fillId="0" borderId="23" xfId="7" applyNumberFormat="1" applyFont="1" applyBorder="1" applyAlignment="1">
      <alignment horizontal="left" vertical="center"/>
    </xf>
    <xf numFmtId="4" fontId="25" fillId="3" borderId="8" xfId="7" applyNumberFormat="1" applyFont="1" applyFill="1" applyBorder="1" applyAlignment="1">
      <alignment horizontal="center"/>
    </xf>
    <xf numFmtId="4" fontId="25" fillId="3" borderId="8" xfId="2" applyNumberFormat="1" applyFont="1" applyFill="1" applyBorder="1" applyAlignment="1">
      <alignment horizontal="right"/>
    </xf>
    <xf numFmtId="4" fontId="25" fillId="3" borderId="7" xfId="7" applyNumberFormat="1" applyFont="1" applyFill="1" applyBorder="1" applyAlignment="1">
      <alignment horizontal="center"/>
    </xf>
    <xf numFmtId="4" fontId="25" fillId="0" borderId="7" xfId="7" applyNumberFormat="1" applyFont="1" applyFill="1" applyBorder="1" applyAlignment="1">
      <alignment horizontal="center"/>
    </xf>
    <xf numFmtId="4" fontId="25" fillId="0" borderId="22" xfId="7" applyNumberFormat="1" applyFont="1" applyFill="1" applyBorder="1" applyAlignment="1">
      <alignment horizontal="center" vertical="center"/>
    </xf>
    <xf numFmtId="4" fontId="25" fillId="3" borderId="24" xfId="7" applyNumberFormat="1" applyFont="1" applyFill="1" applyBorder="1" applyAlignment="1">
      <alignment horizontal="center" vertical="center"/>
    </xf>
    <xf numFmtId="4" fontId="25" fillId="3" borderId="25" xfId="2" applyNumberFormat="1" applyFont="1" applyFill="1" applyBorder="1" applyAlignment="1">
      <alignment horizontal="center" vertical="center"/>
    </xf>
    <xf numFmtId="4" fontId="25" fillId="3" borderId="3" xfId="2" applyNumberFormat="1" applyFont="1" applyFill="1" applyBorder="1" applyAlignment="1">
      <alignment horizontal="center" vertical="center"/>
    </xf>
    <xf numFmtId="4" fontId="25" fillId="3" borderId="3" xfId="2" applyNumberFormat="1" applyFont="1" applyFill="1" applyBorder="1" applyAlignment="1">
      <alignment horizontal="right" vertical="center"/>
    </xf>
    <xf numFmtId="4" fontId="25" fillId="3" borderId="26" xfId="2" applyNumberFormat="1" applyFont="1" applyFill="1" applyBorder="1" applyAlignment="1">
      <alignment horizontal="center" vertical="center"/>
    </xf>
    <xf numFmtId="4" fontId="25" fillId="0" borderId="23" xfId="7" applyNumberFormat="1" applyFont="1" applyBorder="1" applyAlignment="1">
      <alignment horizontal="left" vertical="center" wrapText="1"/>
    </xf>
    <xf numFmtId="4" fontId="25" fillId="3" borderId="7" xfId="2" applyNumberFormat="1" applyFont="1" applyFill="1" applyBorder="1" applyAlignment="1">
      <alignment horizontal="right" vertical="center"/>
    </xf>
    <xf numFmtId="4" fontId="25" fillId="0" borderId="22" xfId="2" applyNumberFormat="1" applyFont="1" applyFill="1" applyBorder="1" applyAlignment="1">
      <alignment horizontal="center" vertical="center"/>
    </xf>
    <xf numFmtId="4" fontId="25" fillId="3" borderId="23" xfId="2" applyNumberFormat="1" applyFont="1" applyFill="1" applyBorder="1" applyAlignment="1">
      <alignment vertical="center"/>
    </xf>
    <xf numFmtId="4" fontId="25" fillId="3" borderId="11" xfId="2" applyNumberFormat="1" applyFont="1" applyFill="1" applyBorder="1" applyAlignment="1">
      <alignment horizontal="right" vertical="center"/>
    </xf>
    <xf numFmtId="4" fontId="25" fillId="3" borderId="24" xfId="2" applyNumberFormat="1" applyFont="1" applyFill="1" applyBorder="1" applyAlignment="1">
      <alignment horizontal="center" vertical="center"/>
    </xf>
    <xf numFmtId="4" fontId="25" fillId="3" borderId="23" xfId="2" applyNumberFormat="1" applyFont="1" applyFill="1" applyBorder="1" applyAlignment="1">
      <alignment horizontal="center" vertical="center"/>
    </xf>
    <xf numFmtId="4" fontId="25" fillId="3" borderId="22" xfId="2" applyNumberFormat="1" applyFont="1" applyFill="1" applyBorder="1" applyAlignment="1">
      <alignment horizontal="center" vertical="center"/>
    </xf>
    <xf numFmtId="4" fontId="25" fillId="3" borderId="23" xfId="2" applyNumberFormat="1" applyFont="1" applyFill="1" applyBorder="1" applyAlignment="1">
      <alignment horizontal="left" vertical="center" wrapText="1"/>
    </xf>
    <xf numFmtId="4" fontId="25" fillId="3" borderId="7" xfId="2" applyNumberFormat="1" applyFont="1" applyFill="1" applyBorder="1" applyAlignment="1">
      <alignment horizontal="center"/>
    </xf>
    <xf numFmtId="4" fontId="25" fillId="3" borderId="11" xfId="2" applyNumberFormat="1" applyFont="1" applyFill="1" applyBorder="1" applyAlignment="1">
      <alignment horizontal="right"/>
    </xf>
    <xf numFmtId="4" fontId="25" fillId="0" borderId="7" xfId="2" applyNumberFormat="1" applyFont="1" applyFill="1" applyBorder="1" applyAlignment="1">
      <alignment horizontal="center" vertical="center"/>
    </xf>
    <xf numFmtId="4" fontId="25" fillId="3" borderId="22" xfId="2" applyNumberFormat="1" applyFont="1" applyFill="1" applyBorder="1" applyAlignment="1"/>
    <xf numFmtId="4" fontId="19" fillId="3" borderId="22" xfId="2" applyNumberFormat="1" applyFont="1" applyFill="1" applyBorder="1" applyAlignment="1"/>
    <xf numFmtId="4" fontId="25" fillId="3" borderId="21" xfId="2" applyNumberFormat="1" applyFont="1" applyFill="1" applyBorder="1" applyAlignment="1">
      <alignment horizontal="center" vertical="center"/>
    </xf>
    <xf numFmtId="4" fontId="25" fillId="3" borderId="21" xfId="2" applyNumberFormat="1" applyFont="1" applyFill="1" applyBorder="1" applyAlignment="1">
      <alignment horizontal="left" vertical="center"/>
    </xf>
    <xf numFmtId="4" fontId="25" fillId="3" borderId="7" xfId="2" applyNumberFormat="1" applyFont="1" applyFill="1" applyBorder="1" applyAlignment="1">
      <alignment horizontal="right"/>
    </xf>
    <xf numFmtId="4" fontId="25" fillId="3" borderId="23" xfId="2" applyNumberFormat="1" applyFont="1" applyFill="1" applyBorder="1" applyAlignment="1">
      <alignment horizontal="left" vertical="center"/>
    </xf>
    <xf numFmtId="4" fontId="25" fillId="3" borderId="27" xfId="2" applyNumberFormat="1" applyFont="1" applyFill="1" applyBorder="1" applyAlignment="1">
      <alignment horizontal="center" vertical="center"/>
    </xf>
    <xf numFmtId="4" fontId="25" fillId="3" borderId="28" xfId="7" applyNumberFormat="1" applyFont="1" applyFill="1" applyBorder="1" applyAlignment="1">
      <alignment horizontal="right" vertical="center"/>
    </xf>
    <xf numFmtId="4" fontId="25" fillId="3" borderId="3" xfId="7" applyNumberFormat="1" applyFont="1" applyFill="1" applyBorder="1" applyAlignment="1">
      <alignment horizontal="right" vertical="center"/>
    </xf>
    <xf numFmtId="4" fontId="25" fillId="3" borderId="16" xfId="7" applyNumberFormat="1" applyFont="1" applyFill="1" applyBorder="1" applyAlignment="1">
      <alignment horizontal="center" vertical="center"/>
    </xf>
    <xf numFmtId="4" fontId="25" fillId="3" borderId="20" xfId="7" applyNumberFormat="1" applyFont="1" applyFill="1" applyBorder="1" applyAlignment="1">
      <alignment horizontal="center" vertical="center"/>
    </xf>
    <xf numFmtId="2" fontId="25" fillId="0" borderId="23" xfId="0" applyNumberFormat="1" applyFont="1" applyFill="1" applyBorder="1" applyAlignment="1">
      <alignment horizontal="right" vertical="center"/>
    </xf>
    <xf numFmtId="0" fontId="26" fillId="0" borderId="0" xfId="0" applyFont="1"/>
    <xf numFmtId="4" fontId="26" fillId="4" borderId="29" xfId="7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12" fillId="0" borderId="0" xfId="0" applyFont="1"/>
    <xf numFmtId="0" fontId="12" fillId="8" borderId="0" xfId="0" applyFont="1" applyFill="1"/>
    <xf numFmtId="4" fontId="3" fillId="9" borderId="0" xfId="2" applyNumberFormat="1" applyFont="1" applyFill="1" applyBorder="1" applyAlignment="1">
      <alignment horizontal="left" vertical="center"/>
    </xf>
    <xf numFmtId="4" fontId="3" fillId="8" borderId="0" xfId="2" applyNumberFormat="1" applyFont="1" applyFill="1" applyBorder="1" applyAlignment="1">
      <alignment vertical="center"/>
    </xf>
    <xf numFmtId="4" fontId="3" fillId="3" borderId="0" xfId="2" applyNumberFormat="1" applyFont="1" applyFill="1" applyBorder="1" applyAlignment="1">
      <alignment horizontal="left" vertical="center"/>
    </xf>
    <xf numFmtId="4" fontId="3" fillId="0" borderId="0" xfId="2" applyNumberFormat="1" applyFont="1" applyFill="1" applyBorder="1" applyAlignment="1">
      <alignment vertical="center"/>
    </xf>
    <xf numFmtId="4" fontId="25" fillId="3" borderId="21" xfId="7" applyNumberFormat="1" applyFont="1" applyFill="1" applyBorder="1" applyAlignment="1">
      <alignment horizontal="left" vertical="center"/>
    </xf>
    <xf numFmtId="4" fontId="24" fillId="2" borderId="19" xfId="0" applyNumberFormat="1" applyFont="1" applyFill="1" applyBorder="1" applyAlignment="1">
      <alignment horizontal="center" vertical="center"/>
    </xf>
    <xf numFmtId="4" fontId="25" fillId="3" borderId="13" xfId="7" applyNumberFormat="1" applyFont="1" applyFill="1" applyBorder="1" applyAlignment="1">
      <alignment horizontal="left" vertical="center"/>
    </xf>
    <xf numFmtId="4" fontId="25" fillId="3" borderId="21" xfId="7" applyNumberFormat="1" applyFont="1" applyFill="1" applyBorder="1" applyAlignment="1">
      <alignment horizontal="center" vertical="center" wrapText="1"/>
    </xf>
    <xf numFmtId="4" fontId="25" fillId="3" borderId="22" xfId="7" applyNumberFormat="1" applyFont="1" applyFill="1" applyBorder="1" applyAlignment="1">
      <alignment horizontal="center" vertical="center" wrapText="1"/>
    </xf>
    <xf numFmtId="4" fontId="25" fillId="3" borderId="8" xfId="7" applyNumberFormat="1" applyFont="1" applyFill="1" applyBorder="1" applyAlignment="1">
      <alignment horizontal="center" vertical="center"/>
    </xf>
    <xf numFmtId="4" fontId="25" fillId="3" borderId="7" xfId="7" applyNumberFormat="1" applyFont="1" applyFill="1" applyBorder="1" applyAlignment="1">
      <alignment horizontal="center" vertical="center"/>
    </xf>
    <xf numFmtId="4" fontId="25" fillId="0" borderId="7" xfId="7" applyNumberFormat="1" applyFont="1" applyFill="1" applyBorder="1" applyAlignment="1">
      <alignment horizontal="center" vertical="center"/>
    </xf>
    <xf numFmtId="4" fontId="25" fillId="0" borderId="23" xfId="7" applyNumberFormat="1" applyFont="1" applyBorder="1" applyAlignment="1">
      <alignment horizontal="justify" vertical="center" wrapText="1"/>
    </xf>
    <xf numFmtId="165" fontId="25" fillId="0" borderId="0" xfId="20" applyFont="1"/>
    <xf numFmtId="4" fontId="25" fillId="3" borderId="21" xfId="7" applyNumberFormat="1" applyFont="1" applyFill="1" applyBorder="1" applyAlignment="1">
      <alignment horizontal="center"/>
    </xf>
    <xf numFmtId="4" fontId="25" fillId="3" borderId="21" xfId="7" applyNumberFormat="1" applyFont="1" applyFill="1" applyBorder="1" applyAlignment="1">
      <alignment horizontal="left"/>
    </xf>
    <xf numFmtId="4" fontId="25" fillId="3" borderId="7" xfId="7" applyNumberFormat="1" applyFont="1" applyFill="1" applyBorder="1" applyAlignment="1">
      <alignment horizontal="right"/>
    </xf>
    <xf numFmtId="4" fontId="25" fillId="3" borderId="23" xfId="7" applyNumberFormat="1" applyFont="1" applyFill="1" applyBorder="1" applyAlignment="1">
      <alignment horizontal="center" vertical="center"/>
    </xf>
    <xf numFmtId="4" fontId="25" fillId="0" borderId="23" xfId="7" applyNumberFormat="1" applyFont="1" applyFill="1" applyBorder="1" applyAlignment="1">
      <alignment wrapText="1"/>
    </xf>
    <xf numFmtId="4" fontId="25" fillId="0" borderId="7" xfId="7" applyNumberFormat="1" applyFont="1" applyFill="1" applyBorder="1" applyAlignment="1">
      <alignment horizontal="right" vertical="center"/>
    </xf>
    <xf numFmtId="4" fontId="25" fillId="3" borderId="7" xfId="7" applyNumberFormat="1" applyFont="1" applyFill="1" applyBorder="1" applyAlignment="1">
      <alignment horizontal="right" vertical="center"/>
    </xf>
    <xf numFmtId="4" fontId="25" fillId="0" borderId="7" xfId="0" applyNumberFormat="1" applyFont="1" applyFill="1" applyBorder="1" applyAlignment="1">
      <alignment vertical="center"/>
    </xf>
    <xf numFmtId="4" fontId="3" fillId="3" borderId="0" xfId="7" applyNumberFormat="1" applyFont="1" applyFill="1" applyBorder="1" applyAlignment="1">
      <alignment horizontal="left" vertical="center"/>
    </xf>
    <xf numFmtId="4" fontId="3" fillId="3" borderId="0" xfId="7" applyNumberFormat="1" applyFont="1" applyFill="1" applyBorder="1" applyAlignment="1">
      <alignment vertical="center"/>
    </xf>
    <xf numFmtId="4" fontId="12" fillId="3" borderId="0" xfId="7" applyNumberFormat="1" applyFont="1" applyFill="1" applyBorder="1" applyAlignment="1">
      <alignment vertical="center"/>
    </xf>
    <xf numFmtId="0" fontId="11" fillId="0" borderId="0" xfId="0" applyFont="1"/>
    <xf numFmtId="4" fontId="25" fillId="3" borderId="3" xfId="7" applyNumberFormat="1" applyFont="1" applyFill="1" applyBorder="1" applyAlignment="1">
      <alignment horizontal="center" vertical="center"/>
    </xf>
    <xf numFmtId="4" fontId="25" fillId="3" borderId="8" xfId="2" applyNumberFormat="1" applyFont="1" applyFill="1" applyBorder="1" applyAlignment="1">
      <alignment horizontal="right" vertical="center"/>
    </xf>
    <xf numFmtId="4" fontId="25" fillId="0" borderId="16" xfId="7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4" fontId="19" fillId="4" borderId="29" xfId="7" applyNumberFormat="1" applyFont="1" applyFill="1" applyBorder="1" applyAlignment="1">
      <alignment horizontal="center" vertical="center"/>
    </xf>
    <xf numFmtId="4" fontId="25" fillId="3" borderId="8" xfId="2" applyNumberFormat="1" applyFont="1" applyFill="1" applyBorder="1" applyAlignment="1">
      <alignment horizontal="center" vertical="center"/>
    </xf>
    <xf numFmtId="4" fontId="25" fillId="0" borderId="21" xfId="7" applyNumberFormat="1" applyFont="1" applyFill="1" applyBorder="1" applyAlignment="1">
      <alignment horizontal="left" vertical="center"/>
    </xf>
    <xf numFmtId="0" fontId="19" fillId="0" borderId="0" xfId="0" applyFont="1"/>
    <xf numFmtId="4" fontId="3" fillId="0" borderId="0" xfId="7" applyNumberFormat="1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3" fontId="21" fillId="10" borderId="17" xfId="0" applyNumberFormat="1" applyFont="1" applyFill="1" applyBorder="1" applyAlignment="1">
      <alignment horizontal="center"/>
    </xf>
    <xf numFmtId="3" fontId="21" fillId="10" borderId="15" xfId="0" applyNumberFormat="1" applyFont="1" applyFill="1" applyBorder="1" applyAlignment="1">
      <alignment wrapText="1"/>
    </xf>
    <xf numFmtId="3" fontId="6" fillId="10" borderId="15" xfId="0" applyNumberFormat="1" applyFont="1" applyFill="1" applyBorder="1" applyAlignment="1">
      <alignment horizontal="center"/>
    </xf>
    <xf numFmtId="2" fontId="21" fillId="10" borderId="15" xfId="20" applyNumberFormat="1" applyFont="1" applyFill="1" applyBorder="1" applyAlignment="1" applyProtection="1">
      <alignment horizontal="center" vertical="center"/>
      <protection locked="0"/>
    </xf>
    <xf numFmtId="172" fontId="21" fillId="10" borderId="16" xfId="0" applyNumberFormat="1" applyFont="1" applyFill="1" applyBorder="1" applyAlignment="1">
      <alignment horizontal="center"/>
    </xf>
    <xf numFmtId="3" fontId="21" fillId="10" borderId="15" xfId="0" applyNumberFormat="1" applyFont="1" applyFill="1" applyBorder="1"/>
    <xf numFmtId="0" fontId="6" fillId="10" borderId="17" xfId="0" applyFont="1" applyFill="1" applyBorder="1" applyAlignment="1">
      <alignment horizontal="center"/>
    </xf>
    <xf numFmtId="0" fontId="21" fillId="10" borderId="15" xfId="0" applyFont="1" applyFill="1" applyBorder="1"/>
    <xf numFmtId="0" fontId="6" fillId="10" borderId="15" xfId="0" applyFont="1" applyFill="1" applyBorder="1" applyAlignment="1">
      <alignment horizontal="center"/>
    </xf>
    <xf numFmtId="4" fontId="21" fillId="10" borderId="15" xfId="7" applyNumberFormat="1" applyFont="1" applyFill="1" applyBorder="1" applyAlignment="1">
      <alignment horizontal="left" vertical="center"/>
    </xf>
    <xf numFmtId="3" fontId="21" fillId="10" borderId="15" xfId="0" applyNumberFormat="1" applyFont="1" applyFill="1" applyBorder="1" applyAlignment="1">
      <alignment horizontal="justify" vertical="justify" wrapText="1"/>
    </xf>
    <xf numFmtId="4" fontId="21" fillId="10" borderId="15" xfId="7" applyNumberFormat="1" applyFont="1" applyFill="1" applyBorder="1" applyAlignment="1">
      <alignment horizontal="left" vertical="center" wrapText="1"/>
    </xf>
    <xf numFmtId="4" fontId="21" fillId="10" borderId="15" xfId="0" applyNumberFormat="1" applyFont="1" applyFill="1" applyBorder="1" applyAlignment="1">
      <alignment wrapText="1"/>
    </xf>
    <xf numFmtId="49" fontId="21" fillId="10" borderId="17" xfId="0" applyNumberFormat="1" applyFont="1" applyFill="1" applyBorder="1" applyAlignment="1">
      <alignment horizontal="center"/>
    </xf>
    <xf numFmtId="3" fontId="21" fillId="10" borderId="17" xfId="0" applyNumberFormat="1" applyFont="1" applyFill="1" applyBorder="1" applyAlignment="1">
      <alignment horizontal="center" vertical="center"/>
    </xf>
    <xf numFmtId="3" fontId="6" fillId="10" borderId="15" xfId="0" applyNumberFormat="1" applyFont="1" applyFill="1" applyBorder="1" applyAlignment="1">
      <alignment horizontal="center" vertical="center"/>
    </xf>
    <xf numFmtId="172" fontId="21" fillId="10" borderId="16" xfId="0" applyNumberFormat="1" applyFont="1" applyFill="1" applyBorder="1" applyAlignment="1">
      <alignment horizontal="center" vertical="center"/>
    </xf>
    <xf numFmtId="3" fontId="21" fillId="10" borderId="15" xfId="0" applyNumberFormat="1" applyFont="1" applyFill="1" applyBorder="1" applyAlignment="1">
      <alignment horizontal="left" vertical="center" wrapText="1"/>
    </xf>
    <xf numFmtId="0" fontId="21" fillId="10" borderId="16" xfId="0" applyFont="1" applyFill="1" applyBorder="1" applyAlignment="1">
      <alignment horizontal="center"/>
    </xf>
    <xf numFmtId="4" fontId="21" fillId="10" borderId="15" xfId="7" applyNumberFormat="1" applyFont="1" applyFill="1" applyBorder="1" applyAlignment="1">
      <alignment horizontal="left"/>
    </xf>
    <xf numFmtId="4" fontId="21" fillId="10" borderId="15" xfId="7" applyNumberFormat="1" applyFont="1" applyFill="1" applyBorder="1" applyAlignment="1">
      <alignment horizontal="justify" vertical="justify" wrapText="1"/>
    </xf>
    <xf numFmtId="0" fontId="6" fillId="10" borderId="16" xfId="0" applyFont="1" applyFill="1" applyBorder="1" applyAlignment="1">
      <alignment horizontal="center"/>
    </xf>
    <xf numFmtId="4" fontId="21" fillId="10" borderId="15" xfId="7" applyNumberFormat="1" applyFont="1" applyFill="1" applyBorder="1" applyAlignment="1">
      <alignment horizontal="justify" vertical="center" wrapText="1"/>
    </xf>
    <xf numFmtId="0" fontId="6" fillId="10" borderId="15" xfId="0" applyFont="1" applyFill="1" applyBorder="1" applyAlignment="1">
      <alignment horizontal="center" vertical="center"/>
    </xf>
    <xf numFmtId="0" fontId="6" fillId="10" borderId="16" xfId="0" applyFont="1" applyFill="1" applyBorder="1" applyAlignment="1">
      <alignment horizontal="center" vertical="center"/>
    </xf>
    <xf numFmtId="3" fontId="23" fillId="10" borderId="15" xfId="0" applyNumberFormat="1" applyFont="1" applyFill="1" applyBorder="1" applyAlignment="1">
      <alignment horizontal="center"/>
    </xf>
    <xf numFmtId="0" fontId="21" fillId="10" borderId="15" xfId="0" applyFont="1" applyFill="1" applyBorder="1" applyAlignment="1">
      <alignment horizontal="justify" vertical="justify" wrapText="1"/>
    </xf>
    <xf numFmtId="0" fontId="6" fillId="10" borderId="17" xfId="0" applyFont="1" applyFill="1" applyBorder="1" applyAlignment="1">
      <alignment horizontal="center" vertical="center"/>
    </xf>
    <xf numFmtId="0" fontId="21" fillId="10" borderId="15" xfId="0" applyFont="1" applyFill="1" applyBorder="1" applyAlignment="1">
      <alignment vertical="center" wrapText="1"/>
    </xf>
    <xf numFmtId="3" fontId="21" fillId="10" borderId="15" xfId="0" applyNumberFormat="1" applyFont="1" applyFill="1" applyBorder="1" applyAlignment="1">
      <alignment horizontal="center" vertical="center"/>
    </xf>
    <xf numFmtId="0" fontId="21" fillId="10" borderId="15" xfId="0" applyFont="1" applyFill="1" applyBorder="1" applyAlignment="1">
      <alignment wrapText="1"/>
    </xf>
    <xf numFmtId="0" fontId="21" fillId="10" borderId="17" xfId="0" applyFont="1" applyFill="1" applyBorder="1" applyAlignment="1">
      <alignment horizontal="center"/>
    </xf>
    <xf numFmtId="0" fontId="21" fillId="10" borderId="15" xfId="0" applyFont="1" applyFill="1" applyBorder="1" applyAlignment="1">
      <alignment horizontal="center"/>
    </xf>
    <xf numFmtId="165" fontId="21" fillId="10" borderId="16" xfId="20" applyFont="1" applyFill="1" applyBorder="1" applyAlignment="1">
      <alignment horizontal="center"/>
    </xf>
    <xf numFmtId="0" fontId="10" fillId="0" borderId="12" xfId="0" applyFont="1" applyBorder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 vertical="top"/>
    </xf>
    <xf numFmtId="0" fontId="6" fillId="0" borderId="7" xfId="0" applyFont="1" applyFill="1" applyBorder="1" applyAlignment="1">
      <alignment horizontal="justify" vertical="justify" wrapText="1"/>
    </xf>
    <xf numFmtId="0" fontId="4" fillId="0" borderId="7" xfId="0" applyFont="1" applyFill="1" applyBorder="1" applyAlignment="1">
      <alignment horizontal="justify" vertical="justify" wrapText="1"/>
    </xf>
    <xf numFmtId="0" fontId="2" fillId="0" borderId="7" xfId="0" applyFont="1" applyBorder="1" applyAlignment="1">
      <alignment horizontal="center" vertical="center"/>
    </xf>
    <xf numFmtId="165" fontId="21" fillId="10" borderId="15" xfId="20" applyFont="1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0" fillId="10" borderId="15" xfId="0" applyFill="1" applyBorder="1"/>
    <xf numFmtId="165" fontId="18" fillId="10" borderId="15" xfId="20" applyFont="1" applyFill="1" applyBorder="1"/>
    <xf numFmtId="0" fontId="4" fillId="0" borderId="7" xfId="0" applyFont="1" applyBorder="1" applyAlignment="1">
      <alignment horizontal="center" vertical="center"/>
    </xf>
    <xf numFmtId="4" fontId="25" fillId="3" borderId="23" xfId="2" applyNumberFormat="1" applyFont="1" applyFill="1" applyBorder="1" applyAlignment="1">
      <alignment horizontal="justify" vertical="justify" wrapText="1"/>
    </xf>
    <xf numFmtId="4" fontId="24" fillId="6" borderId="30" xfId="7" quotePrefix="1" applyNumberFormat="1" applyFont="1" applyFill="1" applyBorder="1" applyAlignment="1">
      <alignment horizontal="center" vertical="center"/>
    </xf>
    <xf numFmtId="4" fontId="24" fillId="7" borderId="19" xfId="0" applyNumberFormat="1" applyFont="1" applyFill="1" applyBorder="1" applyAlignment="1">
      <alignment horizontal="center" vertical="center"/>
    </xf>
    <xf numFmtId="4" fontId="25" fillId="5" borderId="31" xfId="7" applyNumberFormat="1" applyFont="1" applyFill="1" applyBorder="1" applyAlignment="1">
      <alignment horizontal="left" vertical="center"/>
    </xf>
    <xf numFmtId="4" fontId="25" fillId="5" borderId="32" xfId="7" applyNumberFormat="1" applyFont="1" applyFill="1" applyBorder="1" applyAlignment="1">
      <alignment horizontal="center" vertical="center"/>
    </xf>
    <xf numFmtId="4" fontId="25" fillId="5" borderId="33" xfId="7" applyNumberFormat="1" applyFont="1" applyFill="1" applyBorder="1" applyAlignment="1">
      <alignment horizontal="center" vertical="center" wrapText="1"/>
    </xf>
    <xf numFmtId="4" fontId="25" fillId="5" borderId="15" xfId="7" applyNumberFormat="1" applyFont="1" applyFill="1" applyBorder="1" applyAlignment="1">
      <alignment horizontal="center" vertical="center" wrapText="1"/>
    </xf>
    <xf numFmtId="4" fontId="25" fillId="5" borderId="16" xfId="7" applyNumberFormat="1" applyFont="1" applyFill="1" applyBorder="1" applyAlignment="1">
      <alignment horizontal="center" vertical="center" wrapText="1"/>
    </xf>
    <xf numFmtId="4" fontId="25" fillId="0" borderId="17" xfId="7" applyNumberFormat="1" applyFont="1" applyFill="1" applyBorder="1" applyAlignment="1">
      <alignment horizontal="left" vertical="center" wrapText="1"/>
    </xf>
    <xf numFmtId="4" fontId="25" fillId="0" borderId="34" xfId="7" applyNumberFormat="1" applyFont="1" applyFill="1" applyBorder="1" applyAlignment="1">
      <alignment horizontal="center" vertical="center"/>
    </xf>
    <xf numFmtId="4" fontId="25" fillId="0" borderId="34" xfId="2" applyNumberFormat="1" applyFont="1" applyFill="1" applyBorder="1" applyAlignment="1">
      <alignment horizontal="right" vertical="center"/>
    </xf>
    <xf numFmtId="4" fontId="25" fillId="0" borderId="15" xfId="7" applyNumberFormat="1" applyFont="1" applyFill="1" applyBorder="1" applyAlignment="1">
      <alignment horizontal="center" vertical="center"/>
    </xf>
    <xf numFmtId="4" fontId="25" fillId="5" borderId="35" xfId="7" applyNumberFormat="1" applyFont="1" applyFill="1" applyBorder="1" applyAlignment="1">
      <alignment horizontal="center" vertical="center"/>
    </xf>
    <xf numFmtId="4" fontId="25" fillId="5" borderId="36" xfId="7" applyNumberFormat="1" applyFont="1" applyFill="1" applyBorder="1" applyAlignment="1">
      <alignment horizontal="center" vertical="center"/>
    </xf>
    <xf numFmtId="4" fontId="25" fillId="5" borderId="15" xfId="7" applyNumberFormat="1" applyFont="1" applyFill="1" applyBorder="1" applyAlignment="1">
      <alignment horizontal="center" vertical="center"/>
    </xf>
    <xf numFmtId="4" fontId="25" fillId="5" borderId="15" xfId="7" applyNumberFormat="1" applyFont="1" applyFill="1" applyBorder="1" applyAlignment="1">
      <alignment horizontal="right" vertical="center"/>
    </xf>
    <xf numFmtId="4" fontId="25" fillId="5" borderId="16" xfId="7" applyNumberFormat="1" applyFont="1" applyFill="1" applyBorder="1" applyAlignment="1">
      <alignment horizontal="center" vertical="center"/>
    </xf>
    <xf numFmtId="4" fontId="25" fillId="0" borderId="17" xfId="7" applyNumberFormat="1" applyFont="1" applyBorder="1" applyAlignment="1">
      <alignment horizontal="left" vertical="center" wrapText="1"/>
    </xf>
    <xf numFmtId="4" fontId="25" fillId="5" borderId="34" xfId="7" applyNumberFormat="1" applyFont="1" applyFill="1" applyBorder="1" applyAlignment="1">
      <alignment horizontal="center" vertical="center"/>
    </xf>
    <xf numFmtId="171" fontId="25" fillId="5" borderId="34" xfId="2" applyNumberFormat="1" applyFont="1" applyFill="1" applyBorder="1" applyAlignment="1">
      <alignment horizontal="center" vertical="center"/>
    </xf>
    <xf numFmtId="4" fontId="25" fillId="5" borderId="17" xfId="7" applyNumberFormat="1" applyFont="1" applyFill="1" applyBorder="1" applyAlignment="1">
      <alignment horizontal="center" vertical="center"/>
    </xf>
    <xf numFmtId="4" fontId="25" fillId="5" borderId="37" xfId="7" applyNumberFormat="1" applyFont="1" applyFill="1" applyBorder="1" applyAlignment="1">
      <alignment horizontal="center" vertical="center"/>
    </xf>
    <xf numFmtId="4" fontId="25" fillId="5" borderId="17" xfId="7" applyNumberFormat="1" applyFont="1" applyFill="1" applyBorder="1" applyAlignment="1">
      <alignment horizontal="left" vertical="center"/>
    </xf>
    <xf numFmtId="4" fontId="25" fillId="3" borderId="15" xfId="2" applyNumberFormat="1" applyFont="1" applyFill="1" applyBorder="1" applyAlignment="1">
      <alignment horizontal="center" vertical="center"/>
    </xf>
    <xf numFmtId="4" fontId="25" fillId="5" borderId="33" xfId="7" applyNumberFormat="1" applyFont="1" applyFill="1" applyBorder="1" applyAlignment="1">
      <alignment horizontal="left" vertical="center"/>
    </xf>
    <xf numFmtId="164" fontId="25" fillId="0" borderId="0" xfId="0" applyNumberFormat="1" applyFont="1" applyAlignment="1">
      <alignment vertical="center"/>
    </xf>
    <xf numFmtId="0" fontId="26" fillId="0" borderId="0" xfId="0" applyFont="1" applyAlignment="1"/>
    <xf numFmtId="4" fontId="3" fillId="5" borderId="0" xfId="7" applyNumberFormat="1" applyFont="1" applyFill="1" applyBorder="1" applyAlignment="1">
      <alignment horizontal="left" vertical="center"/>
    </xf>
    <xf numFmtId="4" fontId="3" fillId="0" borderId="0" xfId="7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vertical="center"/>
    </xf>
    <xf numFmtId="0" fontId="2" fillId="0" borderId="7" xfId="0" applyFont="1" applyFill="1" applyBorder="1" applyAlignment="1">
      <alignment wrapText="1"/>
    </xf>
    <xf numFmtId="166" fontId="0" fillId="0" borderId="7" xfId="8" applyFont="1" applyFill="1" applyBorder="1" applyAlignment="1" applyProtection="1"/>
    <xf numFmtId="166" fontId="18" fillId="0" borderId="7" xfId="19" applyBorder="1"/>
    <xf numFmtId="0" fontId="15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center"/>
    </xf>
    <xf numFmtId="170" fontId="25" fillId="3" borderId="7" xfId="2" applyNumberFormat="1" applyFont="1" applyFill="1" applyBorder="1" applyAlignment="1">
      <alignment horizontal="center" vertical="center"/>
    </xf>
    <xf numFmtId="0" fontId="12" fillId="0" borderId="7" xfId="2" applyFont="1" applyBorder="1" applyAlignment="1">
      <alignment horizontal="justify" vertical="justify" wrapText="1"/>
    </xf>
    <xf numFmtId="4" fontId="25" fillId="3" borderId="8" xfId="7" applyNumberFormat="1" applyFont="1" applyFill="1" applyBorder="1" applyAlignment="1">
      <alignment horizontal="right" vertical="center" wrapText="1"/>
    </xf>
    <xf numFmtId="170" fontId="25" fillId="5" borderId="15" xfId="7" applyNumberFormat="1" applyFont="1" applyFill="1" applyBorder="1" applyAlignment="1">
      <alignment horizontal="center" vertical="center"/>
    </xf>
    <xf numFmtId="166" fontId="18" fillId="0" borderId="15" xfId="19" applyNumberFormat="1" applyFont="1" applyFill="1" applyBorder="1" applyAlignment="1" applyProtection="1">
      <alignment horizontal="center"/>
    </xf>
    <xf numFmtId="0" fontId="0" fillId="10" borderId="15" xfId="0" applyFont="1" applyFill="1" applyBorder="1" applyAlignment="1">
      <alignment horizontal="left"/>
    </xf>
    <xf numFmtId="0" fontId="12" fillId="10" borderId="15" xfId="0" applyFont="1" applyFill="1" applyBorder="1" applyAlignment="1">
      <alignment wrapText="1"/>
    </xf>
    <xf numFmtId="0" fontId="6" fillId="10" borderId="15" xfId="0" applyFont="1" applyFill="1" applyBorder="1" applyAlignment="1">
      <alignment wrapText="1"/>
    </xf>
    <xf numFmtId="0" fontId="6" fillId="10" borderId="15" xfId="0" applyFont="1" applyFill="1" applyBorder="1" applyAlignment="1">
      <alignment horizontal="justify" vertical="justify" wrapText="1"/>
    </xf>
    <xf numFmtId="0" fontId="0" fillId="11" borderId="34" xfId="0" applyFont="1" applyFill="1" applyBorder="1" applyAlignment="1">
      <alignment horizontal="center"/>
    </xf>
    <xf numFmtId="0" fontId="5" fillId="11" borderId="38" xfId="0" applyFont="1" applyFill="1" applyBorder="1"/>
    <xf numFmtId="0" fontId="0" fillId="11" borderId="38" xfId="0" applyFont="1" applyFill="1" applyBorder="1" applyAlignment="1">
      <alignment horizontal="center"/>
    </xf>
    <xf numFmtId="166" fontId="18" fillId="11" borderId="38" xfId="19" applyFont="1" applyFill="1" applyBorder="1" applyAlignment="1" applyProtection="1"/>
    <xf numFmtId="4" fontId="2" fillId="11" borderId="39" xfId="0" applyNumberFormat="1" applyFont="1" applyFill="1" applyBorder="1"/>
    <xf numFmtId="0" fontId="0" fillId="10" borderId="15" xfId="0" applyFont="1" applyFill="1" applyBorder="1" applyAlignment="1">
      <alignment wrapText="1"/>
    </xf>
    <xf numFmtId="0" fontId="10" fillId="10" borderId="7" xfId="0" applyFont="1" applyFill="1" applyBorder="1" applyAlignment="1">
      <alignment horizontal="right" vertical="top"/>
    </xf>
    <xf numFmtId="0" fontId="10" fillId="10" borderId="8" xfId="0" applyFont="1" applyFill="1" applyBorder="1" applyAlignment="1">
      <alignment horizontal="center" vertical="top"/>
    </xf>
    <xf numFmtId="0" fontId="0" fillId="10" borderId="0" xfId="0" applyFont="1" applyFill="1"/>
    <xf numFmtId="0" fontId="21" fillId="10" borderId="15" xfId="0" applyFont="1" applyFill="1" applyBorder="1" applyAlignment="1">
      <alignment horizontal="center" vertical="center"/>
    </xf>
    <xf numFmtId="0" fontId="22" fillId="10" borderId="0" xfId="0" applyFont="1" applyFill="1" applyBorder="1" applyAlignment="1">
      <alignment horizontal="center"/>
    </xf>
    <xf numFmtId="0" fontId="0" fillId="10" borderId="0" xfId="0" applyFill="1"/>
    <xf numFmtId="0" fontId="17" fillId="10" borderId="0" xfId="0" applyFont="1" applyFill="1" applyBorder="1" applyAlignment="1">
      <alignment horizontal="center"/>
    </xf>
    <xf numFmtId="0" fontId="18" fillId="10" borderId="0" xfId="0" applyFont="1" applyFill="1" applyBorder="1"/>
    <xf numFmtId="0" fontId="18" fillId="10" borderId="0" xfId="0" applyFont="1" applyFill="1" applyBorder="1" applyAlignment="1">
      <alignment horizontal="center"/>
    </xf>
    <xf numFmtId="0" fontId="8" fillId="10" borderId="0" xfId="0" applyFont="1" applyFill="1" applyBorder="1" applyAlignment="1"/>
    <xf numFmtId="0" fontId="17" fillId="10" borderId="0" xfId="0" applyFont="1" applyFill="1" applyBorder="1" applyAlignment="1"/>
    <xf numFmtId="0" fontId="18" fillId="10" borderId="0" xfId="0" applyFont="1" applyFill="1"/>
    <xf numFmtId="0" fontId="21" fillId="10" borderId="17" xfId="0" applyFont="1" applyFill="1" applyBorder="1" applyAlignment="1">
      <alignment horizontal="center" vertical="center"/>
    </xf>
    <xf numFmtId="165" fontId="21" fillId="10" borderId="15" xfId="20" applyFont="1" applyFill="1" applyBorder="1" applyAlignment="1" applyProtection="1">
      <alignment vertical="center"/>
      <protection locked="0"/>
    </xf>
    <xf numFmtId="0" fontId="21" fillId="10" borderId="16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" fontId="24" fillId="2" borderId="40" xfId="0" applyNumberFormat="1" applyFont="1" applyFill="1" applyBorder="1" applyAlignment="1">
      <alignment horizontal="center" vertical="center" wrapText="1"/>
    </xf>
    <xf numFmtId="4" fontId="24" fillId="2" borderId="41" xfId="0" applyNumberFormat="1" applyFont="1" applyFill="1" applyBorder="1" applyAlignment="1">
      <alignment horizontal="center" vertical="center" wrapText="1"/>
    </xf>
    <xf numFmtId="4" fontId="24" fillId="2" borderId="42" xfId="0" applyNumberFormat="1" applyFont="1" applyFill="1" applyBorder="1" applyAlignment="1">
      <alignment horizontal="center" vertical="center" wrapText="1"/>
    </xf>
    <xf numFmtId="4" fontId="25" fillId="3" borderId="21" xfId="2" applyNumberFormat="1" applyFont="1" applyFill="1" applyBorder="1" applyAlignment="1">
      <alignment horizontal="justify" vertical="center" wrapText="1"/>
    </xf>
    <xf numFmtId="4" fontId="25" fillId="3" borderId="9" xfId="2" applyNumberFormat="1" applyFont="1" applyFill="1" applyBorder="1" applyAlignment="1">
      <alignment horizontal="justify" vertical="center" wrapText="1"/>
    </xf>
    <xf numFmtId="4" fontId="25" fillId="3" borderId="10" xfId="2" applyNumberFormat="1" applyFont="1" applyFill="1" applyBorder="1" applyAlignment="1">
      <alignment horizontal="justify" vertical="center" wrapText="1"/>
    </xf>
    <xf numFmtId="4" fontId="25" fillId="3" borderId="8" xfId="2" applyNumberFormat="1" applyFont="1" applyFill="1" applyBorder="1" applyAlignment="1">
      <alignment horizontal="left" vertical="center"/>
    </xf>
    <xf numFmtId="4" fontId="25" fillId="3" borderId="43" xfId="2" applyNumberFormat="1" applyFont="1" applyFill="1" applyBorder="1" applyAlignment="1">
      <alignment horizontal="left" vertical="center"/>
    </xf>
    <xf numFmtId="4" fontId="25" fillId="3" borderId="21" xfId="7" applyNumberFormat="1" applyFont="1" applyFill="1" applyBorder="1" applyAlignment="1">
      <alignment horizontal="left" vertical="center" wrapText="1"/>
    </xf>
    <xf numFmtId="4" fontId="25" fillId="3" borderId="9" xfId="7" applyNumberFormat="1" applyFont="1" applyFill="1" applyBorder="1" applyAlignment="1">
      <alignment horizontal="left" vertical="center" wrapText="1"/>
    </xf>
    <xf numFmtId="4" fontId="25" fillId="3" borderId="10" xfId="7" applyNumberFormat="1" applyFont="1" applyFill="1" applyBorder="1" applyAlignment="1">
      <alignment horizontal="left" vertical="center" wrapText="1"/>
    </xf>
    <xf numFmtId="4" fontId="19" fillId="0" borderId="21" xfId="7" applyNumberFormat="1" applyFont="1" applyFill="1" applyBorder="1" applyAlignment="1">
      <alignment horizontal="center" vertical="center"/>
    </xf>
    <xf numFmtId="4" fontId="19" fillId="0" borderId="9" xfId="7" applyNumberFormat="1" applyFont="1" applyFill="1" applyBorder="1" applyAlignment="1">
      <alignment horizontal="center" vertical="center"/>
    </xf>
    <xf numFmtId="4" fontId="19" fillId="0" borderId="43" xfId="7" applyNumberFormat="1" applyFont="1" applyFill="1" applyBorder="1" applyAlignment="1">
      <alignment horizontal="center" vertical="center"/>
    </xf>
    <xf numFmtId="4" fontId="25" fillId="3" borderId="21" xfId="7" applyNumberFormat="1" applyFont="1" applyFill="1" applyBorder="1" applyAlignment="1">
      <alignment horizontal="right" vertical="center"/>
    </xf>
    <xf numFmtId="4" fontId="25" fillId="3" borderId="9" xfId="7" applyNumberFormat="1" applyFont="1" applyFill="1" applyBorder="1" applyAlignment="1">
      <alignment horizontal="right" vertical="center"/>
    </xf>
    <xf numFmtId="4" fontId="25" fillId="3" borderId="10" xfId="7" applyNumberFormat="1" applyFont="1" applyFill="1" applyBorder="1" applyAlignment="1">
      <alignment horizontal="right" vertical="center"/>
    </xf>
    <xf numFmtId="4" fontId="25" fillId="3" borderId="23" xfId="7" applyNumberFormat="1" applyFont="1" applyFill="1" applyBorder="1" applyAlignment="1">
      <alignment horizontal="left" vertical="center"/>
    </xf>
    <xf numFmtId="4" fontId="25" fillId="3" borderId="44" xfId="7" applyNumberFormat="1" applyFont="1" applyFill="1" applyBorder="1" applyAlignment="1">
      <alignment horizontal="left" vertical="center"/>
    </xf>
    <xf numFmtId="4" fontId="25" fillId="3" borderId="45" xfId="7" applyNumberFormat="1" applyFont="1" applyFill="1" applyBorder="1" applyAlignment="1">
      <alignment horizontal="right" vertical="center"/>
    </xf>
    <xf numFmtId="4" fontId="25" fillId="3" borderId="46" xfId="7" applyNumberFormat="1" applyFont="1" applyFill="1" applyBorder="1" applyAlignment="1">
      <alignment horizontal="right" vertical="center"/>
    </xf>
    <xf numFmtId="4" fontId="25" fillId="3" borderId="47" xfId="7" applyNumberFormat="1" applyFont="1" applyFill="1" applyBorder="1" applyAlignment="1">
      <alignment horizontal="right" vertical="center"/>
    </xf>
    <xf numFmtId="2" fontId="25" fillId="0" borderId="48" xfId="0" applyNumberFormat="1" applyFont="1" applyFill="1" applyBorder="1" applyAlignment="1">
      <alignment horizontal="right" vertical="center"/>
    </xf>
    <xf numFmtId="2" fontId="25" fillId="0" borderId="49" xfId="0" applyNumberFormat="1" applyFont="1" applyFill="1" applyBorder="1" applyAlignment="1">
      <alignment horizontal="right" vertical="center"/>
    </xf>
    <xf numFmtId="2" fontId="25" fillId="0" borderId="50" xfId="0" applyNumberFormat="1" applyFont="1" applyFill="1" applyBorder="1" applyAlignment="1">
      <alignment horizontal="right" vertical="center"/>
    </xf>
    <xf numFmtId="2" fontId="25" fillId="0" borderId="8" xfId="0" applyNumberFormat="1" applyFont="1" applyFill="1" applyBorder="1" applyAlignment="1">
      <alignment horizontal="left" vertical="center"/>
    </xf>
    <xf numFmtId="2" fontId="25" fillId="0" borderId="9" xfId="0" applyNumberFormat="1" applyFont="1" applyFill="1" applyBorder="1" applyAlignment="1">
      <alignment horizontal="left" vertical="center"/>
    </xf>
    <xf numFmtId="2" fontId="25" fillId="0" borderId="10" xfId="0" applyNumberFormat="1" applyFont="1" applyFill="1" applyBorder="1" applyAlignment="1">
      <alignment horizontal="left" vertical="center"/>
    </xf>
    <xf numFmtId="4" fontId="26" fillId="3" borderId="51" xfId="7" applyNumberFormat="1" applyFont="1" applyFill="1" applyBorder="1" applyAlignment="1">
      <alignment horizontal="left" vertical="center"/>
    </xf>
    <xf numFmtId="4" fontId="26" fillId="3" borderId="52" xfId="7" applyNumberFormat="1" applyFont="1" applyFill="1" applyBorder="1" applyAlignment="1">
      <alignment horizontal="left" vertical="center"/>
    </xf>
    <xf numFmtId="4" fontId="26" fillId="3" borderId="53" xfId="7" applyNumberFormat="1" applyFont="1" applyFill="1" applyBorder="1" applyAlignment="1">
      <alignment horizontal="left" vertical="center"/>
    </xf>
    <xf numFmtId="4" fontId="25" fillId="0" borderId="21" xfId="7" applyNumberFormat="1" applyFont="1" applyFill="1" applyBorder="1" applyAlignment="1">
      <alignment horizontal="left" vertical="center" wrapText="1"/>
    </xf>
    <xf numFmtId="4" fontId="25" fillId="0" borderId="9" xfId="7" applyNumberFormat="1" applyFont="1" applyFill="1" applyBorder="1" applyAlignment="1">
      <alignment horizontal="left" vertical="center" wrapText="1"/>
    </xf>
    <xf numFmtId="4" fontId="25" fillId="0" borderId="10" xfId="7" applyNumberFormat="1" applyFont="1" applyFill="1" applyBorder="1" applyAlignment="1">
      <alignment horizontal="left" vertical="center" wrapText="1"/>
    </xf>
    <xf numFmtId="4" fontId="19" fillId="3" borderId="51" xfId="7" applyNumberFormat="1" applyFont="1" applyFill="1" applyBorder="1" applyAlignment="1">
      <alignment horizontal="left" vertical="center"/>
    </xf>
    <xf numFmtId="4" fontId="19" fillId="3" borderId="52" xfId="7" applyNumberFormat="1" applyFont="1" applyFill="1" applyBorder="1" applyAlignment="1">
      <alignment horizontal="left" vertical="center"/>
    </xf>
    <xf numFmtId="4" fontId="19" fillId="3" borderId="53" xfId="7" applyNumberFormat="1" applyFont="1" applyFill="1" applyBorder="1" applyAlignment="1">
      <alignment horizontal="left" vertical="center"/>
    </xf>
    <xf numFmtId="4" fontId="19" fillId="0" borderId="21" xfId="7" applyNumberFormat="1" applyFont="1" applyFill="1" applyBorder="1" applyAlignment="1">
      <alignment horizontal="center"/>
    </xf>
    <xf numFmtId="4" fontId="19" fillId="0" borderId="9" xfId="7" applyNumberFormat="1" applyFont="1" applyFill="1" applyBorder="1" applyAlignment="1">
      <alignment horizontal="center"/>
    </xf>
    <xf numFmtId="4" fontId="19" fillId="0" borderId="43" xfId="7" applyNumberFormat="1" applyFont="1" applyFill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left"/>
    </xf>
    <xf numFmtId="0" fontId="4" fillId="0" borderId="7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/>
    </xf>
    <xf numFmtId="0" fontId="4" fillId="0" borderId="3" xfId="0" applyFont="1" applyBorder="1" applyAlignment="1">
      <alignment horizontal="left" vertical="top" wrapText="1"/>
    </xf>
    <xf numFmtId="4" fontId="24" fillId="2" borderId="19" xfId="2" applyNumberFormat="1" applyFont="1" applyFill="1" applyBorder="1" applyAlignment="1">
      <alignment horizontal="center" vertical="center" wrapText="1"/>
    </xf>
    <xf numFmtId="4" fontId="24" fillId="2" borderId="54" xfId="2" applyNumberFormat="1" applyFont="1" applyFill="1" applyBorder="1" applyAlignment="1">
      <alignment horizontal="center" vertical="center" wrapText="1"/>
    </xf>
    <xf numFmtId="4" fontId="25" fillId="0" borderId="21" xfId="2" applyNumberFormat="1" applyFont="1" applyFill="1" applyBorder="1" applyAlignment="1">
      <alignment horizontal="left" vertical="center" wrapText="1"/>
    </xf>
    <xf numFmtId="4" fontId="25" fillId="0" borderId="9" xfId="2" applyNumberFormat="1" applyFont="1" applyFill="1" applyBorder="1" applyAlignment="1">
      <alignment horizontal="left" vertical="center" wrapText="1"/>
    </xf>
    <xf numFmtId="4" fontId="25" fillId="0" borderId="10" xfId="2" applyNumberFormat="1" applyFont="1" applyFill="1" applyBorder="1" applyAlignment="1">
      <alignment horizontal="left" vertical="center" wrapText="1"/>
    </xf>
    <xf numFmtId="4" fontId="25" fillId="3" borderId="55" xfId="7" applyNumberFormat="1" applyFont="1" applyFill="1" applyBorder="1" applyAlignment="1">
      <alignment horizontal="right" vertical="center"/>
    </xf>
    <xf numFmtId="4" fontId="25" fillId="3" borderId="56" xfId="7" applyNumberFormat="1" applyFont="1" applyFill="1" applyBorder="1" applyAlignment="1">
      <alignment horizontal="right" vertical="center"/>
    </xf>
    <xf numFmtId="4" fontId="19" fillId="0" borderId="21" xfId="2" applyNumberFormat="1" applyFont="1" applyFill="1" applyBorder="1" applyAlignment="1">
      <alignment horizontal="center" vertical="center"/>
    </xf>
    <xf numFmtId="4" fontId="19" fillId="0" borderId="9" xfId="2" applyNumberFormat="1" applyFont="1" applyFill="1" applyBorder="1" applyAlignment="1">
      <alignment horizontal="center" vertical="center"/>
    </xf>
    <xf numFmtId="4" fontId="19" fillId="0" borderId="43" xfId="2" applyNumberFormat="1" applyFont="1" applyFill="1" applyBorder="1" applyAlignment="1">
      <alignment horizontal="center" vertical="center"/>
    </xf>
    <xf numFmtId="4" fontId="25" fillId="3" borderId="57" xfId="2" applyNumberFormat="1" applyFont="1" applyFill="1" applyBorder="1" applyAlignment="1">
      <alignment horizontal="right" vertical="center"/>
    </xf>
    <xf numFmtId="4" fontId="25" fillId="3" borderId="11" xfId="2" applyNumberFormat="1" applyFont="1" applyFill="1" applyBorder="1" applyAlignment="1">
      <alignment horizontal="right" vertical="center"/>
    </xf>
    <xf numFmtId="4" fontId="25" fillId="3" borderId="23" xfId="2" applyNumberFormat="1" applyFont="1" applyFill="1" applyBorder="1" applyAlignment="1">
      <alignment horizontal="right" vertical="center"/>
    </xf>
    <xf numFmtId="4" fontId="25" fillId="3" borderId="7" xfId="2" applyNumberFormat="1" applyFont="1" applyFill="1" applyBorder="1" applyAlignment="1">
      <alignment horizontal="right" vertical="center"/>
    </xf>
    <xf numFmtId="4" fontId="25" fillId="3" borderId="21" xfId="2" applyNumberFormat="1" applyFont="1" applyFill="1" applyBorder="1" applyAlignment="1">
      <alignment horizontal="left" vertical="center" wrapText="1"/>
    </xf>
    <xf numFmtId="4" fontId="25" fillId="3" borderId="9" xfId="2" applyNumberFormat="1" applyFont="1" applyFill="1" applyBorder="1" applyAlignment="1">
      <alignment horizontal="left" vertical="center" wrapText="1"/>
    </xf>
    <xf numFmtId="4" fontId="25" fillId="3" borderId="10" xfId="2" applyNumberFormat="1" applyFont="1" applyFill="1" applyBorder="1" applyAlignment="1">
      <alignment horizontal="left" vertical="center" wrapText="1"/>
    </xf>
    <xf numFmtId="4" fontId="25" fillId="3" borderId="3" xfId="7" applyNumberFormat="1" applyFont="1" applyFill="1" applyBorder="1" applyAlignment="1">
      <alignment horizontal="right" vertical="center"/>
    </xf>
    <xf numFmtId="4" fontId="25" fillId="3" borderId="1" xfId="7" applyNumberFormat="1" applyFont="1" applyFill="1" applyBorder="1" applyAlignment="1">
      <alignment horizontal="right" vertical="center"/>
    </xf>
    <xf numFmtId="2" fontId="25" fillId="0" borderId="7" xfId="0" applyNumberFormat="1" applyFont="1" applyFill="1" applyBorder="1" applyAlignment="1">
      <alignment horizontal="left" vertical="center"/>
    </xf>
    <xf numFmtId="4" fontId="26" fillId="3" borderId="58" xfId="7" applyNumberFormat="1" applyFont="1" applyFill="1" applyBorder="1" applyAlignment="1">
      <alignment horizontal="left" vertical="center"/>
    </xf>
    <xf numFmtId="4" fontId="26" fillId="3" borderId="59" xfId="7" applyNumberFormat="1" applyFont="1" applyFill="1" applyBorder="1" applyAlignment="1">
      <alignment horizontal="left" vertical="center"/>
    </xf>
    <xf numFmtId="4" fontId="19" fillId="3" borderId="58" xfId="7" applyNumberFormat="1" applyFont="1" applyFill="1" applyBorder="1" applyAlignment="1">
      <alignment horizontal="left" vertical="center"/>
    </xf>
    <xf numFmtId="4" fontId="19" fillId="3" borderId="59" xfId="7" applyNumberFormat="1" applyFont="1" applyFill="1" applyBorder="1" applyAlignment="1">
      <alignment horizontal="left" vertical="center"/>
    </xf>
    <xf numFmtId="4" fontId="24" fillId="7" borderId="40" xfId="0" applyNumberFormat="1" applyFont="1" applyFill="1" applyBorder="1" applyAlignment="1">
      <alignment horizontal="center" vertical="center" wrapText="1"/>
    </xf>
    <xf numFmtId="4" fontId="24" fillId="7" borderId="41" xfId="0" applyNumberFormat="1" applyFont="1" applyFill="1" applyBorder="1" applyAlignment="1">
      <alignment horizontal="center" vertical="center" wrapText="1"/>
    </xf>
    <xf numFmtId="4" fontId="24" fillId="7" borderId="42" xfId="0" applyNumberFormat="1" applyFont="1" applyFill="1" applyBorder="1" applyAlignment="1">
      <alignment horizontal="center" vertical="center" wrapText="1"/>
    </xf>
    <xf numFmtId="4" fontId="25" fillId="0" borderId="33" xfId="7" applyNumberFormat="1" applyFont="1" applyFill="1" applyBorder="1" applyAlignment="1">
      <alignment horizontal="left" vertical="center" wrapText="1"/>
    </xf>
    <xf numFmtId="4" fontId="25" fillId="0" borderId="38" xfId="7" applyNumberFormat="1" applyFont="1" applyFill="1" applyBorder="1" applyAlignment="1">
      <alignment horizontal="left" vertical="center" wrapText="1"/>
    </xf>
    <xf numFmtId="4" fontId="25" fillId="0" borderId="39" xfId="7" applyNumberFormat="1" applyFont="1" applyFill="1" applyBorder="1" applyAlignment="1">
      <alignment horizontal="left" vertical="center" wrapText="1"/>
    </xf>
    <xf numFmtId="4" fontId="19" fillId="0" borderId="36" xfId="7" applyNumberFormat="1" applyFont="1" applyFill="1" applyBorder="1" applyAlignment="1">
      <alignment horizontal="center" vertical="center"/>
    </xf>
    <xf numFmtId="4" fontId="19" fillId="0" borderId="60" xfId="7" applyNumberFormat="1" applyFont="1" applyFill="1" applyBorder="1" applyAlignment="1">
      <alignment horizontal="center" vertical="center"/>
    </xf>
    <xf numFmtId="4" fontId="19" fillId="0" borderId="61" xfId="7" applyNumberFormat="1" applyFont="1" applyFill="1" applyBorder="1" applyAlignment="1">
      <alignment horizontal="center" vertical="center"/>
    </xf>
    <xf numFmtId="4" fontId="25" fillId="5" borderId="33" xfId="7" applyNumberFormat="1" applyFont="1" applyFill="1" applyBorder="1" applyAlignment="1">
      <alignment horizontal="right" vertical="center"/>
    </xf>
    <xf numFmtId="4" fontId="25" fillId="5" borderId="38" xfId="7" applyNumberFormat="1" applyFont="1" applyFill="1" applyBorder="1" applyAlignment="1">
      <alignment horizontal="right" vertical="center"/>
    </xf>
    <xf numFmtId="4" fontId="25" fillId="5" borderId="39" xfId="7" applyNumberFormat="1" applyFont="1" applyFill="1" applyBorder="1" applyAlignment="1">
      <alignment horizontal="right" vertical="center"/>
    </xf>
    <xf numFmtId="4" fontId="26" fillId="3" borderId="58" xfId="7" applyNumberFormat="1" applyFont="1" applyFill="1" applyBorder="1" applyAlignment="1">
      <alignment vertical="center"/>
    </xf>
    <xf numFmtId="4" fontId="26" fillId="3" borderId="59" xfId="7" applyNumberFormat="1" applyFont="1" applyFill="1" applyBorder="1" applyAlignment="1">
      <alignment vertical="center"/>
    </xf>
    <xf numFmtId="0" fontId="3" fillId="0" borderId="0" xfId="2" applyFont="1" applyBorder="1" applyAlignment="1">
      <alignment horizontal="center"/>
    </xf>
    <xf numFmtId="0" fontId="18" fillId="0" borderId="0" xfId="2" applyBorder="1" applyAlignment="1">
      <alignment horizontal="center"/>
    </xf>
    <xf numFmtId="0" fontId="3" fillId="0" borderId="0" xfId="2" applyFont="1" applyBorder="1" applyAlignment="1">
      <alignment horizontal="center" wrapText="1"/>
    </xf>
    <xf numFmtId="0" fontId="18" fillId="0" borderId="30" xfId="0" applyFont="1" applyFill="1" applyBorder="1" applyAlignment="1">
      <alignment horizontal="center"/>
    </xf>
    <xf numFmtId="0" fontId="18" fillId="0" borderId="62" xfId="0" applyFont="1" applyFill="1" applyBorder="1" applyAlignment="1">
      <alignment horizontal="center"/>
    </xf>
    <xf numFmtId="0" fontId="18" fillId="0" borderId="63" xfId="0" applyFont="1" applyFill="1" applyBorder="1" applyAlignment="1">
      <alignment horizontal="center"/>
    </xf>
    <xf numFmtId="4" fontId="3" fillId="2" borderId="33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3" fontId="19" fillId="12" borderId="17" xfId="0" applyNumberFormat="1" applyFont="1" applyFill="1" applyBorder="1" applyAlignment="1">
      <alignment horizontal="center" vertical="center"/>
    </xf>
    <xf numFmtId="3" fontId="19" fillId="12" borderId="15" xfId="0" applyNumberFormat="1" applyFont="1" applyFill="1" applyBorder="1" applyAlignment="1">
      <alignment horizontal="center" vertical="center"/>
    </xf>
    <xf numFmtId="3" fontId="19" fillId="12" borderId="16" xfId="0" applyNumberFormat="1" applyFont="1" applyFill="1" applyBorder="1" applyAlignment="1">
      <alignment horizontal="center" vertical="center"/>
    </xf>
    <xf numFmtId="0" fontId="27" fillId="10" borderId="0" xfId="0" applyFont="1" applyFill="1" applyAlignment="1">
      <alignment horizontal="center"/>
    </xf>
    <xf numFmtId="0" fontId="2" fillId="0" borderId="8" xfId="0" applyFont="1" applyBorder="1" applyAlignment="1">
      <alignment horizontal="center"/>
    </xf>
    <xf numFmtId="0" fontId="9" fillId="0" borderId="7" xfId="0" applyFont="1" applyBorder="1" applyAlignment="1">
      <alignment horizontal="left"/>
    </xf>
    <xf numFmtId="0" fontId="9" fillId="0" borderId="7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" fillId="0" borderId="3" xfId="0" applyFont="1" applyBorder="1" applyAlignment="1">
      <alignment horizontal="justify" vertical="center" wrapText="1"/>
    </xf>
    <xf numFmtId="0" fontId="0" fillId="0" borderId="12" xfId="0" applyFont="1" applyBorder="1" applyAlignment="1">
      <alignment horizontal="center"/>
    </xf>
  </cellXfs>
  <cellStyles count="21">
    <cellStyle name="Excel Built-in Normal" xfId="1"/>
    <cellStyle name="Normal" xfId="0" builtinId="0"/>
    <cellStyle name="Normal 2" xfId="2"/>
    <cellStyle name="Normal 3" xfId="3"/>
    <cellStyle name="Normal 4" xfId="4"/>
    <cellStyle name="Normal 5" xfId="5"/>
    <cellStyle name="Normal 6" xfId="6"/>
    <cellStyle name="Normal_Estrutura_de_preço_-_CODEVASF_versão8" xfId="7"/>
    <cellStyle name="Separador de milhares" xfId="19" builtinId="3"/>
    <cellStyle name="Separador de milhares 2" xfId="8"/>
    <cellStyle name="Separador de milhares 2 2" xfId="9"/>
    <cellStyle name="Separador de milhares 3" xfId="10"/>
    <cellStyle name="Separador de milhares 4" xfId="11"/>
    <cellStyle name="Separador de milhares 5" xfId="12"/>
    <cellStyle name="Separador de milhares 5 2" xfId="13"/>
    <cellStyle name="Separador de milhares 6" xfId="14"/>
    <cellStyle name="Separador de milhares 7" xfId="15"/>
    <cellStyle name="Separador de milhares 7 2" xfId="16"/>
    <cellStyle name="Separador de milhares 8" xfId="17"/>
    <cellStyle name="Título 5" xfId="18"/>
    <cellStyle name="Vírgula 2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5BAB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2657475</xdr:colOff>
      <xdr:row>26</xdr:row>
      <xdr:rowOff>57150</xdr:rowOff>
    </xdr:from>
    <xdr:to>
      <xdr:col>1</xdr:col>
      <xdr:colOff>2695575</xdr:colOff>
      <xdr:row>26</xdr:row>
      <xdr:rowOff>57150</xdr:rowOff>
    </xdr:to>
    <xdr:sp macro="" textlink="">
      <xdr:nvSpPr>
        <xdr:cNvPr id="104500" name="Line 1"/>
        <xdr:cNvSpPr>
          <a:spLocks noChangeShapeType="1"/>
        </xdr:cNvSpPr>
      </xdr:nvSpPr>
      <xdr:spPr bwMode="auto">
        <a:xfrm>
          <a:off x="3200400" y="53911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2657475</xdr:colOff>
      <xdr:row>26</xdr:row>
      <xdr:rowOff>57150</xdr:rowOff>
    </xdr:from>
    <xdr:to>
      <xdr:col>1</xdr:col>
      <xdr:colOff>2695575</xdr:colOff>
      <xdr:row>26</xdr:row>
      <xdr:rowOff>57150</xdr:rowOff>
    </xdr:to>
    <xdr:sp macro="" textlink="">
      <xdr:nvSpPr>
        <xdr:cNvPr id="104501" name="Line 17"/>
        <xdr:cNvSpPr>
          <a:spLocks noChangeShapeType="1"/>
        </xdr:cNvSpPr>
      </xdr:nvSpPr>
      <xdr:spPr bwMode="auto">
        <a:xfrm>
          <a:off x="3200400" y="53911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2657475</xdr:colOff>
      <xdr:row>25</xdr:row>
      <xdr:rowOff>57150</xdr:rowOff>
    </xdr:from>
    <xdr:to>
      <xdr:col>1</xdr:col>
      <xdr:colOff>2695575</xdr:colOff>
      <xdr:row>25</xdr:row>
      <xdr:rowOff>57150</xdr:rowOff>
    </xdr:to>
    <xdr:sp macro="" textlink="">
      <xdr:nvSpPr>
        <xdr:cNvPr id="1334" name="Line 1"/>
        <xdr:cNvSpPr>
          <a:spLocks noChangeShapeType="1"/>
        </xdr:cNvSpPr>
      </xdr:nvSpPr>
      <xdr:spPr bwMode="auto">
        <a:xfrm>
          <a:off x="3200400" y="5191125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2657475</xdr:colOff>
      <xdr:row>25</xdr:row>
      <xdr:rowOff>57150</xdr:rowOff>
    </xdr:from>
    <xdr:to>
      <xdr:col>1</xdr:col>
      <xdr:colOff>2695575</xdr:colOff>
      <xdr:row>25</xdr:row>
      <xdr:rowOff>57150</xdr:rowOff>
    </xdr:to>
    <xdr:sp macro="" textlink="">
      <xdr:nvSpPr>
        <xdr:cNvPr id="1335" name="Line 17"/>
        <xdr:cNvSpPr>
          <a:spLocks noChangeShapeType="1"/>
        </xdr:cNvSpPr>
      </xdr:nvSpPr>
      <xdr:spPr bwMode="auto">
        <a:xfrm>
          <a:off x="3200400" y="5191125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2047875</xdr:colOff>
      <xdr:row>10</xdr:row>
      <xdr:rowOff>0</xdr:rowOff>
    </xdr:from>
    <xdr:to>
      <xdr:col>3</xdr:col>
      <xdr:colOff>2085975</xdr:colOff>
      <xdr:row>10</xdr:row>
      <xdr:rowOff>0</xdr:rowOff>
    </xdr:to>
    <xdr:sp macro="" textlink="">
      <xdr:nvSpPr>
        <xdr:cNvPr id="101586" name="Line 18"/>
        <xdr:cNvSpPr>
          <a:spLocks noChangeShapeType="1"/>
        </xdr:cNvSpPr>
      </xdr:nvSpPr>
      <xdr:spPr bwMode="auto">
        <a:xfrm>
          <a:off x="3305175" y="1971675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2047875</xdr:colOff>
      <xdr:row>10</xdr:row>
      <xdr:rowOff>0</xdr:rowOff>
    </xdr:from>
    <xdr:to>
      <xdr:col>3</xdr:col>
      <xdr:colOff>2085975</xdr:colOff>
      <xdr:row>10</xdr:row>
      <xdr:rowOff>0</xdr:rowOff>
    </xdr:to>
    <xdr:sp macro="" textlink="">
      <xdr:nvSpPr>
        <xdr:cNvPr id="101587" name="Line 19"/>
        <xdr:cNvSpPr>
          <a:spLocks noChangeShapeType="1"/>
        </xdr:cNvSpPr>
      </xdr:nvSpPr>
      <xdr:spPr bwMode="auto">
        <a:xfrm>
          <a:off x="3305175" y="1971675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2047875</xdr:colOff>
      <xdr:row>10</xdr:row>
      <xdr:rowOff>0</xdr:rowOff>
    </xdr:from>
    <xdr:to>
      <xdr:col>3</xdr:col>
      <xdr:colOff>2085975</xdr:colOff>
      <xdr:row>10</xdr:row>
      <xdr:rowOff>0</xdr:rowOff>
    </xdr:to>
    <xdr:sp macro="" textlink="">
      <xdr:nvSpPr>
        <xdr:cNvPr id="101588" name="Line 20"/>
        <xdr:cNvSpPr>
          <a:spLocks noChangeShapeType="1"/>
        </xdr:cNvSpPr>
      </xdr:nvSpPr>
      <xdr:spPr bwMode="auto">
        <a:xfrm>
          <a:off x="3305175" y="1971675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2047875</xdr:colOff>
      <xdr:row>10</xdr:row>
      <xdr:rowOff>0</xdr:rowOff>
    </xdr:from>
    <xdr:to>
      <xdr:col>3</xdr:col>
      <xdr:colOff>2085975</xdr:colOff>
      <xdr:row>10</xdr:row>
      <xdr:rowOff>0</xdr:rowOff>
    </xdr:to>
    <xdr:sp macro="" textlink="">
      <xdr:nvSpPr>
        <xdr:cNvPr id="101589" name="Line 21"/>
        <xdr:cNvSpPr>
          <a:spLocks noChangeShapeType="1"/>
        </xdr:cNvSpPr>
      </xdr:nvSpPr>
      <xdr:spPr bwMode="auto">
        <a:xfrm>
          <a:off x="3305175" y="1971675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2047875</xdr:colOff>
      <xdr:row>10</xdr:row>
      <xdr:rowOff>0</xdr:rowOff>
    </xdr:from>
    <xdr:to>
      <xdr:col>3</xdr:col>
      <xdr:colOff>2085975</xdr:colOff>
      <xdr:row>10</xdr:row>
      <xdr:rowOff>0</xdr:rowOff>
    </xdr:to>
    <xdr:sp macro="" textlink="">
      <xdr:nvSpPr>
        <xdr:cNvPr id="101590" name="Line 22"/>
        <xdr:cNvSpPr>
          <a:spLocks noChangeShapeType="1"/>
        </xdr:cNvSpPr>
      </xdr:nvSpPr>
      <xdr:spPr bwMode="auto">
        <a:xfrm>
          <a:off x="3305175" y="1971675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2047875</xdr:colOff>
      <xdr:row>10</xdr:row>
      <xdr:rowOff>0</xdr:rowOff>
    </xdr:from>
    <xdr:to>
      <xdr:col>3</xdr:col>
      <xdr:colOff>2085975</xdr:colOff>
      <xdr:row>10</xdr:row>
      <xdr:rowOff>0</xdr:rowOff>
    </xdr:to>
    <xdr:sp macro="" textlink="">
      <xdr:nvSpPr>
        <xdr:cNvPr id="101591" name="Line 23"/>
        <xdr:cNvSpPr>
          <a:spLocks noChangeShapeType="1"/>
        </xdr:cNvSpPr>
      </xdr:nvSpPr>
      <xdr:spPr bwMode="auto">
        <a:xfrm>
          <a:off x="3305175" y="1971675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2047875</xdr:colOff>
      <xdr:row>11</xdr:row>
      <xdr:rowOff>0</xdr:rowOff>
    </xdr:from>
    <xdr:to>
      <xdr:col>3</xdr:col>
      <xdr:colOff>2085975</xdr:colOff>
      <xdr:row>11</xdr:row>
      <xdr:rowOff>0</xdr:rowOff>
    </xdr:to>
    <xdr:sp macro="" textlink="">
      <xdr:nvSpPr>
        <xdr:cNvPr id="101592" name="Line 30"/>
        <xdr:cNvSpPr>
          <a:spLocks noChangeShapeType="1"/>
        </xdr:cNvSpPr>
      </xdr:nvSpPr>
      <xdr:spPr bwMode="auto">
        <a:xfrm>
          <a:off x="3305175" y="21336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2047875</xdr:colOff>
      <xdr:row>11</xdr:row>
      <xdr:rowOff>0</xdr:rowOff>
    </xdr:from>
    <xdr:to>
      <xdr:col>3</xdr:col>
      <xdr:colOff>2085975</xdr:colOff>
      <xdr:row>11</xdr:row>
      <xdr:rowOff>0</xdr:rowOff>
    </xdr:to>
    <xdr:sp macro="" textlink="">
      <xdr:nvSpPr>
        <xdr:cNvPr id="101593" name="Line 31"/>
        <xdr:cNvSpPr>
          <a:spLocks noChangeShapeType="1"/>
        </xdr:cNvSpPr>
      </xdr:nvSpPr>
      <xdr:spPr bwMode="auto">
        <a:xfrm>
          <a:off x="3305175" y="21336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66675</xdr:rowOff>
    </xdr:from>
    <xdr:to>
      <xdr:col>2</xdr:col>
      <xdr:colOff>1323975</xdr:colOff>
      <xdr:row>1</xdr:row>
      <xdr:rowOff>628650</xdr:rowOff>
    </xdr:to>
    <xdr:pic>
      <xdr:nvPicPr>
        <xdr:cNvPr id="2993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238125"/>
          <a:ext cx="2181225" cy="5619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1412874</xdr:colOff>
      <xdr:row>1</xdr:row>
      <xdr:rowOff>119062</xdr:rowOff>
    </xdr:from>
    <xdr:to>
      <xdr:col>5</xdr:col>
      <xdr:colOff>333375</xdr:colOff>
      <xdr:row>1</xdr:row>
      <xdr:rowOff>690563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679699" y="290512"/>
          <a:ext cx="5292726" cy="57150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50" b="1" i="0" strike="noStrike">
              <a:solidFill>
                <a:srgbClr val="000000"/>
              </a:solidFill>
              <a:latin typeface="Arial"/>
              <a:cs typeface="Arial"/>
            </a:rPr>
            <a:t>Ministério da Integração Nacional</a:t>
          </a:r>
        </a:p>
        <a:p>
          <a:pPr algn="l" rtl="0">
            <a:defRPr sz="1000"/>
          </a:pPr>
          <a:r>
            <a:rPr lang="pt-BR" sz="1050" b="1" i="0" strike="noStrike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50" b="1" i="0" strike="noStrike">
              <a:solidFill>
                <a:srgbClr val="000000"/>
              </a:solidFill>
              <a:latin typeface="Arial"/>
              <a:cs typeface="Arial"/>
            </a:rPr>
            <a:t>3ª Superintendência Regional - 3ª GRR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2657475</xdr:colOff>
      <xdr:row>7</xdr:row>
      <xdr:rowOff>200025</xdr:rowOff>
    </xdr:from>
    <xdr:to>
      <xdr:col>2</xdr:col>
      <xdr:colOff>2686050</xdr:colOff>
      <xdr:row>7</xdr:row>
      <xdr:rowOff>200025</xdr:rowOff>
    </xdr:to>
    <xdr:sp macro="" textlink="">
      <xdr:nvSpPr>
        <xdr:cNvPr id="88680" name="Line 1"/>
        <xdr:cNvSpPr>
          <a:spLocks noChangeShapeType="1"/>
        </xdr:cNvSpPr>
      </xdr:nvSpPr>
      <xdr:spPr bwMode="auto">
        <a:xfrm>
          <a:off x="3810000" y="2038350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2657475</xdr:colOff>
      <xdr:row>7</xdr:row>
      <xdr:rowOff>200025</xdr:rowOff>
    </xdr:from>
    <xdr:to>
      <xdr:col>2</xdr:col>
      <xdr:colOff>2686050</xdr:colOff>
      <xdr:row>7</xdr:row>
      <xdr:rowOff>200025</xdr:rowOff>
    </xdr:to>
    <xdr:sp macro="" textlink="">
      <xdr:nvSpPr>
        <xdr:cNvPr id="88681" name="Line 2"/>
        <xdr:cNvSpPr>
          <a:spLocks noChangeShapeType="1"/>
        </xdr:cNvSpPr>
      </xdr:nvSpPr>
      <xdr:spPr bwMode="auto">
        <a:xfrm>
          <a:off x="3810000" y="2038350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2657475</xdr:colOff>
      <xdr:row>7</xdr:row>
      <xdr:rowOff>200025</xdr:rowOff>
    </xdr:from>
    <xdr:to>
      <xdr:col>2</xdr:col>
      <xdr:colOff>2686050</xdr:colOff>
      <xdr:row>7</xdr:row>
      <xdr:rowOff>200025</xdr:rowOff>
    </xdr:to>
    <xdr:sp macro="" textlink="">
      <xdr:nvSpPr>
        <xdr:cNvPr id="88682" name="Line 3"/>
        <xdr:cNvSpPr>
          <a:spLocks noChangeShapeType="1"/>
        </xdr:cNvSpPr>
      </xdr:nvSpPr>
      <xdr:spPr bwMode="auto">
        <a:xfrm>
          <a:off x="3810000" y="2038350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2657475</xdr:colOff>
      <xdr:row>7</xdr:row>
      <xdr:rowOff>200025</xdr:rowOff>
    </xdr:from>
    <xdr:to>
      <xdr:col>2</xdr:col>
      <xdr:colOff>2686050</xdr:colOff>
      <xdr:row>7</xdr:row>
      <xdr:rowOff>200025</xdr:rowOff>
    </xdr:to>
    <xdr:sp macro="" textlink="">
      <xdr:nvSpPr>
        <xdr:cNvPr id="88683" name="Line 4"/>
        <xdr:cNvSpPr>
          <a:spLocks noChangeShapeType="1"/>
        </xdr:cNvSpPr>
      </xdr:nvSpPr>
      <xdr:spPr bwMode="auto">
        <a:xfrm>
          <a:off x="3810000" y="2038350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2657475</xdr:colOff>
      <xdr:row>7</xdr:row>
      <xdr:rowOff>200025</xdr:rowOff>
    </xdr:from>
    <xdr:to>
      <xdr:col>2</xdr:col>
      <xdr:colOff>2686050</xdr:colOff>
      <xdr:row>7</xdr:row>
      <xdr:rowOff>200025</xdr:rowOff>
    </xdr:to>
    <xdr:sp macro="" textlink="">
      <xdr:nvSpPr>
        <xdr:cNvPr id="88684" name="Line 5"/>
        <xdr:cNvSpPr>
          <a:spLocks noChangeShapeType="1"/>
        </xdr:cNvSpPr>
      </xdr:nvSpPr>
      <xdr:spPr bwMode="auto">
        <a:xfrm>
          <a:off x="3810000" y="2038350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2657475</xdr:colOff>
      <xdr:row>7</xdr:row>
      <xdr:rowOff>200025</xdr:rowOff>
    </xdr:from>
    <xdr:to>
      <xdr:col>2</xdr:col>
      <xdr:colOff>2686050</xdr:colOff>
      <xdr:row>7</xdr:row>
      <xdr:rowOff>200025</xdr:rowOff>
    </xdr:to>
    <xdr:sp macro="" textlink="">
      <xdr:nvSpPr>
        <xdr:cNvPr id="88685" name="Line 6"/>
        <xdr:cNvSpPr>
          <a:spLocks noChangeShapeType="1"/>
        </xdr:cNvSpPr>
      </xdr:nvSpPr>
      <xdr:spPr bwMode="auto">
        <a:xfrm>
          <a:off x="3810000" y="2038350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76" name="Line 7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77" name="Line 8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78" name="Line 9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79" name="Line 10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80" name="Line 11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81" name="Line 12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82" name="Line 13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83" name="Line 14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84" name="Line 15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85" name="Line 16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86" name="Line 17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87" name="Line 18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88" name="Line 19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89" name="Line 20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90" name="Line 21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91" name="Line 22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92" name="Line 23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93" name="Line 24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94" name="Line 25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95" name="Line 26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96" name="Line 27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97" name="Line 28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98" name="Line 29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19999" name="Line 30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00" name="Line 31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01" name="Line 32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02" name="Line 33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03" name="Line 34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04" name="Line 35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05" name="Line 36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06" name="Line 37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07" name="Line 38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08" name="Line 39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09" name="Line 40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10" name="Line 41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11" name="Line 42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12" name="Line 43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13" name="Line 44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14" name="Line 45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15" name="Line 46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16" name="Line 47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17" name="Line 48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18" name="Line 49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19" name="Line 50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20" name="Line 51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21" name="Line 52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22" name="Line 53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23" name="Line 54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24" name="Line 55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25" name="Line 56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26" name="Line 57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27" name="Line 58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28" name="Line 59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29" name="Line 60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30" name="Line 61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31" name="Line 62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32" name="Line 63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33" name="Line 64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34" name="Line 65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35" name="Line 66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36" name="Line 67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37" name="Line 68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38" name="Line 69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39" name="Line 70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40" name="Line 71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41" name="Line 72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42" name="Line 73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43" name="Line 74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44" name="Line 75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45" name="Line 76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46" name="Line 77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47" name="Line 78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48" name="Line 79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49" name="Line 80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50" name="Line 81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51" name="Line 82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52" name="Line 83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53" name="Line 84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54" name="Line 85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55" name="Line 86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56" name="Line 87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57" name="Line 88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58" name="Line 89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59" name="Line 90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60" name="Line 91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61" name="Line 92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62" name="Line 93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63" name="Line 94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64" name="Line 95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65" name="Line 96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66" name="Line 97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67" name="Line 98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68" name="Line 99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69" name="Line 100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70" name="Line 101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71" name="Line 102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72" name="Line 103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73" name="Line 104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74" name="Line 105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75" name="Line 106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76" name="Line 107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77" name="Line 108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78" name="Line 109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79" name="Line 110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80" name="Line 111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18</xdr:row>
      <xdr:rowOff>171450</xdr:rowOff>
    </xdr:from>
    <xdr:to>
      <xdr:col>2</xdr:col>
      <xdr:colOff>2333625</xdr:colOff>
      <xdr:row>18</xdr:row>
      <xdr:rowOff>171450</xdr:rowOff>
    </xdr:to>
    <xdr:sp macro="" textlink="">
      <xdr:nvSpPr>
        <xdr:cNvPr id="120081" name="Line 112"/>
        <xdr:cNvSpPr>
          <a:spLocks noChangeShapeType="1"/>
        </xdr:cNvSpPr>
      </xdr:nvSpPr>
      <xdr:spPr bwMode="auto">
        <a:xfrm>
          <a:off x="3343275" y="4295775"/>
          <a:ext cx="28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82" name="Line 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83" name="Line 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84" name="Line 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85" name="Line 1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86" name="Line 1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87" name="Line 1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88" name="Line 1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89" name="Line 1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90" name="Line 1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91" name="Line 1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92" name="Line 1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93" name="Line 1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94" name="Line 1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95" name="Line 2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96" name="Line 2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97" name="Line 2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98" name="Line 2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099" name="Line 2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00" name="Line 2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01" name="Line 2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02" name="Line 2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03" name="Line 2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04" name="Line 2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05" name="Line 3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06" name="Line 3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07" name="Line 3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08" name="Line 3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09" name="Line 3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10" name="Line 3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11" name="Line 3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12" name="Line 3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13" name="Line 3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14" name="Line 3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15" name="Line 4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16" name="Line 4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17" name="Line 4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18" name="Line 4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19" name="Line 4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20" name="Line 4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21" name="Line 4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22" name="Line 4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23" name="Line 4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24" name="Line 4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25" name="Line 5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26" name="Line 5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27" name="Line 5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28" name="Line 5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29" name="Line 5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30" name="Line 5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31" name="Line 5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32" name="Line 5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33" name="Line 5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34" name="Line 5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35" name="Line 6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36" name="Line 6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37" name="Line 6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38" name="Line 6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39" name="Line 6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40" name="Line 6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41" name="Line 6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42" name="Line 6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43" name="Line 6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44" name="Line 6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45" name="Line 7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46" name="Line 7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47" name="Line 7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48" name="Line 7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49" name="Line 7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50" name="Line 7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51" name="Line 7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52" name="Line 7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53" name="Line 7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54" name="Line 7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55" name="Line 8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56" name="Line 8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57" name="Line 8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58" name="Line 8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59" name="Line 8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60" name="Line 8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61" name="Line 8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62" name="Line 8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63" name="Line 8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64" name="Line 8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65" name="Line 9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66" name="Line 9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67" name="Line 9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68" name="Line 9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69" name="Line 9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70" name="Line 9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71" name="Line 9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72" name="Line 9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73" name="Line 9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74" name="Line 9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75" name="Line 10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76" name="Line 10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77" name="Line 10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78" name="Line 10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79" name="Line 10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80" name="Line 10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81" name="Line 10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82" name="Line 10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83" name="Line 10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184" name="Line 10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85" name="Line 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86" name="Line 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87" name="Line 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88" name="Line 1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89" name="Line 1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90" name="Line 1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91" name="Line 1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92" name="Line 1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93" name="Line 1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94" name="Line 1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95" name="Line 1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96" name="Line 1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97" name="Line 1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98" name="Line 2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199" name="Line 2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00" name="Line 2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01" name="Line 2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02" name="Line 2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03" name="Line 2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04" name="Line 2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05" name="Line 2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06" name="Line 2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07" name="Line 2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08" name="Line 3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09" name="Line 3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10" name="Line 3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11" name="Line 3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12" name="Line 3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13" name="Line 3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14" name="Line 3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15" name="Line 3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16" name="Line 3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17" name="Line 3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18" name="Line 4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19" name="Line 4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20" name="Line 4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21" name="Line 4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22" name="Line 4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23" name="Line 4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24" name="Line 4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25" name="Line 4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26" name="Line 4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27" name="Line 4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28" name="Line 5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29" name="Line 5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30" name="Line 5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31" name="Line 5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32" name="Line 5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33" name="Line 5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34" name="Line 5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35" name="Line 5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36" name="Line 5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37" name="Line 5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38" name="Line 6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39" name="Line 6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40" name="Line 6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41" name="Line 6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42" name="Line 6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43" name="Line 6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44" name="Line 6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45" name="Line 6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46" name="Line 6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47" name="Line 6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48" name="Line 7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49" name="Line 7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50" name="Line 7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51" name="Line 7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52" name="Line 7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53" name="Line 7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54" name="Line 7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55" name="Line 7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56" name="Line 7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57" name="Line 7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58" name="Line 8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59" name="Line 8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60" name="Line 8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61" name="Line 8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62" name="Line 8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63" name="Line 8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64" name="Line 8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65" name="Line 8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66" name="Line 8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67" name="Line 8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68" name="Line 9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69" name="Line 9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70" name="Line 9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71" name="Line 9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72" name="Line 9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73" name="Line 9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74" name="Line 9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75" name="Line 9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76" name="Line 9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77" name="Line 9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78" name="Line 10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79" name="Line 10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80" name="Line 10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81" name="Line 10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82" name="Line 10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83" name="Line 10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84" name="Line 10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85" name="Line 10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86" name="Line 10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87" name="Line 10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88" name="Line 11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89" name="Line 11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290" name="Line 11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291" name="Line 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292" name="Line 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293" name="Line 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294" name="Line 1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295" name="Line 1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296" name="Line 1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297" name="Line 1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298" name="Line 1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299" name="Line 1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00" name="Line 1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01" name="Line 1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02" name="Line 1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03" name="Line 1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04" name="Line 2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05" name="Line 2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06" name="Line 2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07" name="Line 2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08" name="Line 2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09" name="Line 2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10" name="Line 2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11" name="Line 2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12" name="Line 2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13" name="Line 2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14" name="Line 3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15" name="Line 3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16" name="Line 3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17" name="Line 3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18" name="Line 3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19" name="Line 3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20" name="Line 3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21" name="Line 3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22" name="Line 3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23" name="Line 3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24" name="Line 4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25" name="Line 4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26" name="Line 4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27" name="Line 4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28" name="Line 4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29" name="Line 4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30" name="Line 4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31" name="Line 4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32" name="Line 4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33" name="Line 4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34" name="Line 5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35" name="Line 5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36" name="Line 5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37" name="Line 5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38" name="Line 5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39" name="Line 5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40" name="Line 5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41" name="Line 5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42" name="Line 5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43" name="Line 5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44" name="Line 6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45" name="Line 6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46" name="Line 6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47" name="Line 6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48" name="Line 6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49" name="Line 6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50" name="Line 6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51" name="Line 6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52" name="Line 6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53" name="Line 6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54" name="Line 7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55" name="Line 7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56" name="Line 7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57" name="Line 7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58" name="Line 7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59" name="Line 7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60" name="Line 7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61" name="Line 7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62" name="Line 7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63" name="Line 7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64" name="Line 8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65" name="Line 8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66" name="Line 8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67" name="Line 8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68" name="Line 8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69" name="Line 8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70" name="Line 8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71" name="Line 8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72" name="Line 8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73" name="Line 8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74" name="Line 9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75" name="Line 9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76" name="Line 9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77" name="Line 9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78" name="Line 9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79" name="Line 95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80" name="Line 96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81" name="Line 97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82" name="Line 98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83" name="Line 99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84" name="Line 100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85" name="Line 101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86" name="Line 102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87" name="Line 103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2305050</xdr:colOff>
      <xdr:row>20</xdr:row>
      <xdr:rowOff>142875</xdr:rowOff>
    </xdr:from>
    <xdr:to>
      <xdr:col>2</xdr:col>
      <xdr:colOff>2381250</xdr:colOff>
      <xdr:row>20</xdr:row>
      <xdr:rowOff>142875</xdr:rowOff>
    </xdr:to>
    <xdr:sp macro="" textlink="">
      <xdr:nvSpPr>
        <xdr:cNvPr id="120388" name="Line 104"/>
        <xdr:cNvSpPr>
          <a:spLocks noChangeShapeType="1"/>
        </xdr:cNvSpPr>
      </xdr:nvSpPr>
      <xdr:spPr bwMode="auto">
        <a:xfrm>
          <a:off x="3343275" y="4629150"/>
          <a:ext cx="762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389" name="Line 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390" name="Line 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391" name="Line 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392" name="Line 1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393" name="Line 1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394" name="Line 1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395" name="Line 1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396" name="Line 1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397" name="Line 1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398" name="Line 1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399" name="Line 1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00" name="Line 1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01" name="Line 1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02" name="Line 2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03" name="Line 2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04" name="Line 2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05" name="Line 2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06" name="Line 2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07" name="Line 2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08" name="Line 2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09" name="Line 2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10" name="Line 2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11" name="Line 2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12" name="Line 3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13" name="Line 3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14" name="Line 3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15" name="Line 3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16" name="Line 3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17" name="Line 3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18" name="Line 3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19" name="Line 3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20" name="Line 3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21" name="Line 3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22" name="Line 4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23" name="Line 4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24" name="Line 4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25" name="Line 4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26" name="Line 4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27" name="Line 4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28" name="Line 4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29" name="Line 4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30" name="Line 4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31" name="Line 4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32" name="Line 5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33" name="Line 5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34" name="Line 5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35" name="Line 5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36" name="Line 5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37" name="Line 5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38" name="Line 5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39" name="Line 5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40" name="Line 5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41" name="Line 5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42" name="Line 6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43" name="Line 6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44" name="Line 6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45" name="Line 6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46" name="Line 6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47" name="Line 6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48" name="Line 6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49" name="Line 6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50" name="Line 6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51" name="Line 6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52" name="Line 7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53" name="Line 7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54" name="Line 7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55" name="Line 7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56" name="Line 7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57" name="Line 7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58" name="Line 7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59" name="Line 7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60" name="Line 7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61" name="Line 7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62" name="Line 8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63" name="Line 8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64" name="Line 8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65" name="Line 8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66" name="Line 8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67" name="Line 8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68" name="Line 8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69" name="Line 8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70" name="Line 8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71" name="Line 8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72" name="Line 9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73" name="Line 9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74" name="Line 9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75" name="Line 9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76" name="Line 9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77" name="Line 9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78" name="Line 9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79" name="Line 9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80" name="Line 9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81" name="Line 9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82" name="Line 10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83" name="Line 10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84" name="Line 10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85" name="Line 103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86" name="Line 104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87" name="Line 105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88" name="Line 106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89" name="Line 107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90" name="Line 108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91" name="Line 109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92" name="Line 110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93" name="Line 111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19</xdr:row>
      <xdr:rowOff>95250</xdr:rowOff>
    </xdr:from>
    <xdr:to>
      <xdr:col>2</xdr:col>
      <xdr:colOff>2066925</xdr:colOff>
      <xdr:row>19</xdr:row>
      <xdr:rowOff>95250</xdr:rowOff>
    </xdr:to>
    <xdr:sp macro="" textlink="">
      <xdr:nvSpPr>
        <xdr:cNvPr id="120494" name="Line 112"/>
        <xdr:cNvSpPr>
          <a:spLocks noChangeShapeType="1"/>
        </xdr:cNvSpPr>
      </xdr:nvSpPr>
      <xdr:spPr bwMode="auto">
        <a:xfrm>
          <a:off x="3086100" y="440055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495" name="Line 7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496" name="Line 8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497" name="Line 9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498" name="Line 10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499" name="Line 11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00" name="Line 12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01" name="Line 13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02" name="Line 14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03" name="Line 15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04" name="Line 16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05" name="Line 17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06" name="Line 18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07" name="Line 19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08" name="Line 20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09" name="Line 21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10" name="Line 22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11" name="Line 23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12" name="Line 24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13" name="Line 25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14" name="Line 26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15" name="Line 27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16" name="Line 28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17" name="Line 29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18" name="Line 30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19" name="Line 31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20" name="Line 32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21" name="Line 33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22" name="Line 34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23" name="Line 35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24" name="Line 36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25" name="Line 37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26" name="Line 38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27" name="Line 39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28" name="Line 40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29" name="Line 41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30" name="Line 42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31" name="Line 43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32" name="Line 44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33" name="Line 45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34" name="Line 46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35" name="Line 47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36" name="Line 48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37" name="Line 49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38" name="Line 50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39" name="Line 51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40" name="Line 52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41" name="Line 53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42" name="Line 54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43" name="Line 55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44" name="Line 56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45" name="Line 57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46" name="Line 58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47" name="Line 59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48" name="Line 60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49" name="Line 61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50" name="Line 62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51" name="Line 63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52" name="Line 64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53" name="Line 65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54" name="Line 66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55" name="Line 67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56" name="Line 68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57" name="Line 69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58" name="Line 70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59" name="Line 71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60" name="Line 72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61" name="Line 73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62" name="Line 74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63" name="Line 75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64" name="Line 76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65" name="Line 77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66" name="Line 78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67" name="Line 79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68" name="Line 80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69" name="Line 81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70" name="Line 82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71" name="Line 83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72" name="Line 84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73" name="Line 85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74" name="Line 86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75" name="Line 87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76" name="Line 88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77" name="Line 89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78" name="Line 90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79" name="Line 91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80" name="Line 92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81" name="Line 93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82" name="Line 94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83" name="Line 95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84" name="Line 96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85" name="Line 97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86" name="Line 98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87" name="Line 99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88" name="Line 100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89" name="Line 101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90" name="Line 102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91" name="Line 103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92" name="Line 104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93" name="Line 105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94" name="Line 106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95" name="Line 107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2047875</xdr:colOff>
      <xdr:row>21</xdr:row>
      <xdr:rowOff>66675</xdr:rowOff>
    </xdr:from>
    <xdr:to>
      <xdr:col>2</xdr:col>
      <xdr:colOff>2114550</xdr:colOff>
      <xdr:row>21</xdr:row>
      <xdr:rowOff>66675</xdr:rowOff>
    </xdr:to>
    <xdr:sp macro="" textlink="">
      <xdr:nvSpPr>
        <xdr:cNvPr id="120596" name="Line 108"/>
        <xdr:cNvSpPr>
          <a:spLocks noChangeShapeType="1"/>
        </xdr:cNvSpPr>
      </xdr:nvSpPr>
      <xdr:spPr bwMode="auto">
        <a:xfrm>
          <a:off x="3086100" y="4857750"/>
          <a:ext cx="666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Licita&#231;&#245;es%202010\Licita&#231;&#245;es%20Fabiano\2009%20Ind&#250;stria%20Familiar%20de%20Alimentos_S&#227;o.Jo&#227;o%20do%20Piau&#237;\Reforma_Amplia&#231;&#227;o_S&#227;o%20Jo&#227;o%20do%20Piau&#23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ONTAL2\Vira%20Beiju\Documents%20and%20Settings\ilsa.lima\Meus%20documentos\GRD-UEP\GRD-UEP%202009\PLANILHAS\Joca%20Marques\UNIDADES%20ESCOLARES\escola\Or&#231;am_Escola%202%20salas_Joca%20Marques-M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LANATER%20-%20copy\CASA%20DE%20MEL%20EM%20BELEM\Reforma%20de%20Unidade%20de%20beneficiamento%20de%20Mel%20de%20BELEM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OMPOSIÇÕES"/>
      <sheetName val="CANALETA"/>
      <sheetName val="INSTALAÇÕES ELÉTRICAS"/>
      <sheetName val="COMP.ELET."/>
      <sheetName val="INSTALAÇÕES HIDRÁULICAS E SANIT"/>
      <sheetName val="COMP.HidrSanit"/>
      <sheetName val="VERIF.MOB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C (reforma)"/>
      <sheetName val="Orçamento"/>
      <sheetName val="CPU"/>
      <sheetName val="Insumos"/>
      <sheetName val="PFS_VIII Det_ Enc_ Soc_"/>
      <sheetName val="DESLOCAMENTO"/>
    </sheetNames>
    <sheetDataSet>
      <sheetData sheetId="0"/>
      <sheetData sheetId="1">
        <row r="25">
          <cell r="B25" t="str">
            <v>2.0</v>
          </cell>
        </row>
        <row r="27">
          <cell r="B27" t="str">
            <v>2.2</v>
          </cell>
        </row>
      </sheetData>
      <sheetData sheetId="2">
        <row r="1551">
          <cell r="B1551" t="str">
            <v>Tomada de embutir 2P + T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oleObject" Target="../embeddings/oleObject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6600FF"/>
  </sheetPr>
  <dimension ref="A1:IT25"/>
  <sheetViews>
    <sheetView tabSelected="1" view="pageBreakPreview" zoomScale="108" zoomScaleNormal="79" zoomScaleSheetLayoutView="108" workbookViewId="0">
      <selection activeCell="B16" sqref="B16"/>
    </sheetView>
  </sheetViews>
  <sheetFormatPr defaultRowHeight="12.75"/>
  <cols>
    <col min="1" max="1" width="8.140625" style="2" customWidth="1"/>
    <col min="2" max="2" width="47.42578125" style="1" customWidth="1"/>
    <col min="3" max="3" width="8.42578125" style="2" customWidth="1"/>
    <col min="4" max="4" width="11.140625" style="3" customWidth="1"/>
    <col min="5" max="5" width="11.42578125" style="3" customWidth="1"/>
    <col min="6" max="6" width="12" style="1" customWidth="1"/>
    <col min="7" max="254" width="9.140625" style="1"/>
  </cols>
  <sheetData>
    <row r="1" spans="1:6">
      <c r="A1" s="2" t="s">
        <v>0</v>
      </c>
    </row>
    <row r="2" spans="1:6" ht="29.25" customHeight="1">
      <c r="A2" s="327"/>
      <c r="B2" s="327"/>
      <c r="C2" s="327"/>
      <c r="D2" s="327"/>
      <c r="E2" s="327"/>
      <c r="F2" s="327"/>
    </row>
    <row r="4" spans="1:6">
      <c r="A4" s="328" t="s">
        <v>1</v>
      </c>
      <c r="B4" s="328"/>
      <c r="C4" s="328"/>
      <c r="D4" s="328"/>
      <c r="E4" s="328"/>
      <c r="F4" s="328"/>
    </row>
    <row r="5" spans="1:6">
      <c r="A5" s="328" t="s">
        <v>2</v>
      </c>
      <c r="B5" s="328"/>
      <c r="C5" s="328"/>
      <c r="D5" s="328"/>
      <c r="E5" s="328"/>
      <c r="F5" s="328"/>
    </row>
    <row r="6" spans="1:6" ht="15" customHeight="1">
      <c r="A6" s="5"/>
      <c r="B6" s="5"/>
      <c r="C6" s="5"/>
      <c r="D6" s="5"/>
      <c r="E6" s="5"/>
      <c r="F6" s="5"/>
    </row>
    <row r="7" spans="1:6" ht="21" customHeight="1">
      <c r="A7" s="329" t="s">
        <v>547</v>
      </c>
      <c r="B7" s="329"/>
      <c r="C7" s="329"/>
      <c r="D7" s="329"/>
      <c r="E7" s="329"/>
      <c r="F7" s="329"/>
    </row>
    <row r="8" spans="1:6" ht="21" customHeight="1">
      <c r="A8" s="91"/>
      <c r="B8" s="91"/>
      <c r="C8" s="91"/>
      <c r="D8" s="91"/>
      <c r="E8" s="91"/>
      <c r="F8" s="91"/>
    </row>
    <row r="9" spans="1:6" ht="21" customHeight="1">
      <c r="A9" s="91"/>
      <c r="B9" s="91"/>
      <c r="C9" s="91"/>
      <c r="D9" s="91"/>
      <c r="E9" s="91"/>
      <c r="F9" s="91"/>
    </row>
    <row r="10" spans="1:6" ht="21" customHeight="1">
      <c r="A10" s="329" t="s">
        <v>155</v>
      </c>
      <c r="B10" s="329"/>
      <c r="C10" s="329"/>
      <c r="D10" s="329"/>
      <c r="E10" s="329"/>
      <c r="F10" s="329"/>
    </row>
    <row r="11" spans="1:6" ht="9" customHeight="1">
      <c r="A11" s="4"/>
      <c r="B11" s="6"/>
      <c r="C11" s="6"/>
      <c r="D11" s="6"/>
      <c r="E11" s="7"/>
      <c r="F11" s="8"/>
    </row>
    <row r="12" spans="1:6">
      <c r="A12" s="106" t="s">
        <v>3</v>
      </c>
      <c r="B12" s="106" t="s">
        <v>4</v>
      </c>
      <c r="C12" s="106" t="s">
        <v>5</v>
      </c>
      <c r="D12" s="107" t="s">
        <v>6</v>
      </c>
      <c r="E12" s="108" t="s">
        <v>7</v>
      </c>
      <c r="F12" s="106"/>
    </row>
    <row r="13" spans="1:6">
      <c r="A13" s="106"/>
      <c r="B13" s="106"/>
      <c r="C13" s="106"/>
      <c r="D13" s="107"/>
      <c r="E13" s="109" t="s">
        <v>8</v>
      </c>
      <c r="F13" s="106" t="s">
        <v>9</v>
      </c>
    </row>
    <row r="14" spans="1:6">
      <c r="A14" s="105" t="s">
        <v>10</v>
      </c>
      <c r="B14" s="302" t="s">
        <v>539</v>
      </c>
      <c r="C14" s="105" t="s">
        <v>12</v>
      </c>
      <c r="D14" s="301">
        <v>1</v>
      </c>
      <c r="E14" s="301">
        <f>RESUMO_CPU!I31</f>
        <v>446.01</v>
      </c>
      <c r="F14" s="103">
        <f t="shared" ref="F14:F23" si="0">D14*E14</f>
        <v>446.01</v>
      </c>
    </row>
    <row r="15" spans="1:6">
      <c r="A15" s="105" t="s">
        <v>13</v>
      </c>
      <c r="B15" s="302" t="s">
        <v>540</v>
      </c>
      <c r="C15" s="105" t="s">
        <v>12</v>
      </c>
      <c r="D15" s="301">
        <v>1</v>
      </c>
      <c r="E15" s="301">
        <f>RESUMO_CPU!I58</f>
        <v>446.01</v>
      </c>
      <c r="F15" s="103">
        <f t="shared" si="0"/>
        <v>446.01</v>
      </c>
    </row>
    <row r="16" spans="1:6">
      <c r="A16" s="105" t="s">
        <v>16</v>
      </c>
      <c r="B16" s="302" t="s">
        <v>541</v>
      </c>
      <c r="C16" s="105" t="s">
        <v>269</v>
      </c>
      <c r="D16" s="301">
        <v>3</v>
      </c>
      <c r="E16" s="301">
        <f>RESUMO_CPU!I87</f>
        <v>1374.23</v>
      </c>
      <c r="F16" s="103">
        <f t="shared" si="0"/>
        <v>4122.6899999999996</v>
      </c>
    </row>
    <row r="17" spans="1:6">
      <c r="A17" s="105" t="s">
        <v>18</v>
      </c>
      <c r="B17" s="311" t="s">
        <v>11</v>
      </c>
      <c r="C17" s="101" t="s">
        <v>12</v>
      </c>
      <c r="D17" s="102">
        <v>1</v>
      </c>
      <c r="E17" s="103">
        <f>Orçamento_Galpão!H49</f>
        <v>35750.550000000003</v>
      </c>
      <c r="F17" s="103">
        <f t="shared" si="0"/>
        <v>35750.550000000003</v>
      </c>
    </row>
    <row r="18" spans="1:6">
      <c r="A18" s="105" t="s">
        <v>19</v>
      </c>
      <c r="B18" s="304" t="s">
        <v>14</v>
      </c>
      <c r="C18" s="104" t="s">
        <v>15</v>
      </c>
      <c r="D18" s="102">
        <v>1</v>
      </c>
      <c r="E18" s="103">
        <f>4644*1.245</f>
        <v>5781.78</v>
      </c>
      <c r="F18" s="103">
        <f t="shared" si="0"/>
        <v>5781.78</v>
      </c>
    </row>
    <row r="19" spans="1:6" ht="36" customHeight="1">
      <c r="A19" s="105" t="s">
        <v>21</v>
      </c>
      <c r="B19" s="305" t="s">
        <v>526</v>
      </c>
      <c r="C19" s="104" t="s">
        <v>17</v>
      </c>
      <c r="D19" s="102">
        <v>600</v>
      </c>
      <c r="E19" s="103">
        <f>Insumos!E274*1.245</f>
        <v>40.94</v>
      </c>
      <c r="F19" s="103">
        <f t="shared" si="0"/>
        <v>24564</v>
      </c>
    </row>
    <row r="20" spans="1:6" ht="24">
      <c r="A20" s="105" t="s">
        <v>62</v>
      </c>
      <c r="B20" s="305" t="s">
        <v>543</v>
      </c>
      <c r="C20" s="104" t="s">
        <v>12</v>
      </c>
      <c r="D20" s="102">
        <v>1</v>
      </c>
      <c r="E20" s="103">
        <f>Insumos!E217+Insumos!E276*1.245</f>
        <v>16617.14</v>
      </c>
      <c r="F20" s="103">
        <f t="shared" si="0"/>
        <v>16617.14</v>
      </c>
    </row>
    <row r="21" spans="1:6">
      <c r="A21" s="105" t="s">
        <v>65</v>
      </c>
      <c r="B21" s="304" t="s">
        <v>20</v>
      </c>
      <c r="C21" s="104" t="s">
        <v>12</v>
      </c>
      <c r="D21" s="102">
        <v>1</v>
      </c>
      <c r="E21" s="103">
        <f>'Casa para Elétrico'!G36</f>
        <v>3115.52</v>
      </c>
      <c r="F21" s="103">
        <f t="shared" si="0"/>
        <v>3115.52</v>
      </c>
    </row>
    <row r="22" spans="1:6">
      <c r="A22" s="105" t="s">
        <v>68</v>
      </c>
      <c r="B22" s="304" t="s">
        <v>545</v>
      </c>
      <c r="C22" s="104" t="s">
        <v>22</v>
      </c>
      <c r="D22" s="102">
        <v>1</v>
      </c>
      <c r="E22" s="103">
        <f>'Implantação de PALMA'!G27</f>
        <v>18318.349999999999</v>
      </c>
      <c r="F22" s="103">
        <f t="shared" si="0"/>
        <v>18318.349999999999</v>
      </c>
    </row>
    <row r="23" spans="1:6">
      <c r="A23" s="105" t="s">
        <v>73</v>
      </c>
      <c r="B23" s="304" t="s">
        <v>524</v>
      </c>
      <c r="C23" s="104" t="s">
        <v>32</v>
      </c>
      <c r="D23" s="102">
        <v>6.4</v>
      </c>
      <c r="E23" s="103">
        <f>Insumos!E273*1.245</f>
        <v>354.02</v>
      </c>
      <c r="F23" s="103">
        <f t="shared" si="0"/>
        <v>2265.73</v>
      </c>
    </row>
    <row r="24" spans="1:6" s="1" customFormat="1" ht="15.75">
      <c r="A24" s="105"/>
      <c r="B24" s="110" t="s">
        <v>544</v>
      </c>
      <c r="C24" s="105"/>
      <c r="D24" s="111"/>
      <c r="E24" s="111"/>
      <c r="F24" s="112">
        <f>SUM(F14:F23)</f>
        <v>111427.78</v>
      </c>
    </row>
    <row r="25" spans="1:6" s="1" customFormat="1" ht="15.75">
      <c r="A25" s="306"/>
      <c r="B25" s="307" t="s">
        <v>552</v>
      </c>
      <c r="C25" s="308"/>
      <c r="D25" s="309"/>
      <c r="E25" s="309"/>
      <c r="F25" s="310">
        <f>F24*10</f>
        <v>1114277.8</v>
      </c>
    </row>
  </sheetData>
  <sheetProtection selectLockedCells="1" selectUnlockedCells="1"/>
  <mergeCells count="5">
    <mergeCell ref="A2:F2"/>
    <mergeCell ref="A4:F4"/>
    <mergeCell ref="A5:F5"/>
    <mergeCell ref="A7:F7"/>
    <mergeCell ref="A10:F10"/>
  </mergeCells>
  <printOptions horizontalCentered="1"/>
  <pageMargins left="0.51180555555555551" right="0.51180555555555551" top="0.78749999999999998" bottom="0.78749999999999998" header="0.51180555555555551" footer="0.51180555555555551"/>
  <pageSetup paperSize="9" scale="85" firstPageNumber="0" orientation="portrait" horizontalDpi="300" verticalDpi="300" r:id="rId1"/>
  <headerFooter alignWithMargins="0"/>
  <drawing r:id="rId2"/>
  <legacyDrawing r:id="rId3"/>
  <oleObjects>
    <oleObject progId="Figura do Microsoft Photo Editor 3.0" shapeId="104449" r:id="rId4"/>
  </oleObject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6600FF"/>
  </sheetPr>
  <dimension ref="B1:L161"/>
  <sheetViews>
    <sheetView view="pageBreakPreview" zoomScale="85" zoomScaleNormal="85" zoomScaleSheetLayoutView="85" workbookViewId="0">
      <selection activeCell="I10" sqref="I10"/>
    </sheetView>
  </sheetViews>
  <sheetFormatPr defaultRowHeight="12.75"/>
  <cols>
    <col min="1" max="1" width="1" customWidth="1"/>
    <col min="2" max="2" width="58.28515625" customWidth="1"/>
    <col min="3" max="3" width="14.85546875" customWidth="1"/>
    <col min="4" max="4" width="16.140625" customWidth="1"/>
    <col min="5" max="5" width="17.42578125" customWidth="1"/>
    <col min="6" max="6" width="15.7109375" customWidth="1"/>
    <col min="7" max="7" width="14.7109375" customWidth="1"/>
    <col min="8" max="9" width="13.28515625" customWidth="1"/>
    <col min="10" max="10" width="1.28515625" customWidth="1"/>
    <col min="11" max="11" width="18.140625" customWidth="1"/>
    <col min="12" max="12" width="14.7109375" customWidth="1"/>
    <col min="13" max="13" width="10.140625" customWidth="1"/>
  </cols>
  <sheetData>
    <row r="1" spans="2:9" ht="13.5" thickBot="1"/>
    <row r="2" spans="2:9" s="127" customFormat="1" ht="60" customHeight="1">
      <c r="B2" s="128" t="s">
        <v>412</v>
      </c>
      <c r="C2" s="129" t="str">
        <f>'Implantação de PALMA'!A12</f>
        <v>1.2</v>
      </c>
      <c r="D2" s="376" t="s">
        <v>413</v>
      </c>
      <c r="E2" s="376"/>
      <c r="F2" s="376"/>
      <c r="G2" s="376"/>
      <c r="H2" s="376"/>
      <c r="I2" s="377"/>
    </row>
    <row r="3" spans="2:9" s="130" customFormat="1" ht="53.25" customHeight="1">
      <c r="B3" s="333" t="s">
        <v>548</v>
      </c>
      <c r="C3" s="334"/>
      <c r="D3" s="334"/>
      <c r="E3" s="334"/>
      <c r="F3" s="334"/>
      <c r="G3" s="335"/>
      <c r="H3" s="336" t="s">
        <v>458</v>
      </c>
      <c r="I3" s="337"/>
    </row>
    <row r="4" spans="2:9" s="130" customFormat="1" ht="30" customHeight="1">
      <c r="B4" s="378" t="s">
        <v>519</v>
      </c>
      <c r="C4" s="379"/>
      <c r="D4" s="379"/>
      <c r="E4" s="379"/>
      <c r="F4" s="379"/>
      <c r="G4" s="380"/>
      <c r="H4" s="131" t="s">
        <v>415</v>
      </c>
      <c r="I4" s="132" t="s">
        <v>537</v>
      </c>
    </row>
    <row r="5" spans="2:9" s="130" customFormat="1" ht="30" customHeight="1">
      <c r="B5" s="341" t="s">
        <v>416</v>
      </c>
      <c r="C5" s="342"/>
      <c r="D5" s="342"/>
      <c r="E5" s="342"/>
      <c r="F5" s="342"/>
      <c r="G5" s="342"/>
      <c r="H5" s="342"/>
      <c r="I5" s="343"/>
    </row>
    <row r="6" spans="2:9" s="130" customFormat="1" ht="30" customHeight="1">
      <c r="B6" s="133" t="s">
        <v>4</v>
      </c>
      <c r="C6" s="134" t="s">
        <v>417</v>
      </c>
      <c r="D6" s="135" t="s">
        <v>6</v>
      </c>
      <c r="E6" s="135" t="s">
        <v>418</v>
      </c>
      <c r="F6" s="135" t="s">
        <v>419</v>
      </c>
      <c r="G6" s="135" t="s">
        <v>420</v>
      </c>
      <c r="H6" s="135" t="s">
        <v>421</v>
      </c>
      <c r="I6" s="136" t="s">
        <v>422</v>
      </c>
    </row>
    <row r="7" spans="2:9" s="130" customFormat="1" ht="30" customHeight="1">
      <c r="B7" s="137"/>
      <c r="C7" s="138"/>
      <c r="D7" s="139"/>
      <c r="E7" s="140"/>
      <c r="F7" s="140"/>
      <c r="G7" s="141"/>
      <c r="H7" s="140"/>
      <c r="I7" s="142">
        <f>D7*E7*G7+D7*F7*H7</f>
        <v>0</v>
      </c>
    </row>
    <row r="8" spans="2:9" s="130" customFormat="1" ht="30" customHeight="1">
      <c r="B8" s="381" t="s">
        <v>80</v>
      </c>
      <c r="C8" s="382"/>
      <c r="D8" s="382"/>
      <c r="E8" s="382"/>
      <c r="F8" s="382"/>
      <c r="G8" s="382"/>
      <c r="H8" s="382"/>
      <c r="I8" s="143">
        <f>SUM(I7:I7)</f>
        <v>0</v>
      </c>
    </row>
    <row r="9" spans="2:9" s="130" customFormat="1" ht="30" customHeight="1">
      <c r="B9" s="383" t="s">
        <v>83</v>
      </c>
      <c r="C9" s="384"/>
      <c r="D9" s="384"/>
      <c r="E9" s="384"/>
      <c r="F9" s="384"/>
      <c r="G9" s="384"/>
      <c r="H9" s="384"/>
      <c r="I9" s="385"/>
    </row>
    <row r="10" spans="2:9" s="130" customFormat="1" ht="30" customHeight="1">
      <c r="B10" s="144" t="s">
        <v>4</v>
      </c>
      <c r="C10" s="134" t="s">
        <v>417</v>
      </c>
      <c r="D10" s="145" t="s">
        <v>6</v>
      </c>
      <c r="E10" s="146"/>
      <c r="F10" s="146"/>
      <c r="G10" s="146"/>
      <c r="H10" s="145" t="s">
        <v>423</v>
      </c>
      <c r="I10" s="147" t="s">
        <v>422</v>
      </c>
    </row>
    <row r="11" spans="2:9" s="130" customFormat="1" ht="30" customHeight="1">
      <c r="B11" s="151"/>
      <c r="C11" s="134"/>
      <c r="D11" s="134"/>
      <c r="E11" s="149"/>
      <c r="F11" s="149"/>
      <c r="G11" s="149"/>
      <c r="H11" s="134"/>
      <c r="I11" s="150">
        <f>H11*D11</f>
        <v>0</v>
      </c>
    </row>
    <row r="12" spans="2:9" s="130" customFormat="1" ht="30" customHeight="1">
      <c r="B12" s="386" t="s">
        <v>428</v>
      </c>
      <c r="C12" s="387"/>
      <c r="D12" s="387"/>
      <c r="E12" s="387"/>
      <c r="F12" s="387"/>
      <c r="G12" s="387"/>
      <c r="H12" s="387"/>
      <c r="I12" s="153">
        <f>SUM(I11:I11)</f>
        <v>0</v>
      </c>
    </row>
    <row r="13" spans="2:9" s="130" customFormat="1" ht="30" customHeight="1">
      <c r="B13" s="383" t="s">
        <v>429</v>
      </c>
      <c r="C13" s="384"/>
      <c r="D13" s="384"/>
      <c r="E13" s="384"/>
      <c r="F13" s="384"/>
      <c r="G13" s="384"/>
      <c r="H13" s="384"/>
      <c r="I13" s="385"/>
    </row>
    <row r="14" spans="2:9" s="130" customFormat="1" ht="30" customHeight="1">
      <c r="B14" s="154" t="s">
        <v>4</v>
      </c>
      <c r="C14" s="134" t="s">
        <v>417</v>
      </c>
      <c r="D14" s="134" t="s">
        <v>6</v>
      </c>
      <c r="E14" s="134"/>
      <c r="F14" s="134"/>
      <c r="G14" s="134"/>
      <c r="H14" s="134" t="s">
        <v>423</v>
      </c>
      <c r="I14" s="155" t="s">
        <v>422</v>
      </c>
    </row>
    <row r="15" spans="2:9" s="130" customFormat="1" ht="30" customHeight="1">
      <c r="B15" s="156"/>
      <c r="C15" s="157"/>
      <c r="D15" s="158"/>
      <c r="E15" s="149"/>
      <c r="F15" s="149"/>
      <c r="G15" s="149"/>
      <c r="H15" s="159"/>
      <c r="I15" s="160"/>
    </row>
    <row r="16" spans="2:9" s="130" customFormat="1" ht="30" customHeight="1">
      <c r="B16" s="388" t="s">
        <v>80</v>
      </c>
      <c r="C16" s="389"/>
      <c r="D16" s="389"/>
      <c r="E16" s="389"/>
      <c r="F16" s="389"/>
      <c r="G16" s="389"/>
      <c r="H16" s="389"/>
      <c r="I16" s="161"/>
    </row>
    <row r="17" spans="2:11" s="130" customFormat="1" ht="30" customHeight="1">
      <c r="B17" s="383" t="s">
        <v>430</v>
      </c>
      <c r="C17" s="384"/>
      <c r="D17" s="384"/>
      <c r="E17" s="384"/>
      <c r="F17" s="384"/>
      <c r="G17" s="384"/>
      <c r="H17" s="384"/>
      <c r="I17" s="385"/>
    </row>
    <row r="18" spans="2:11" s="130" customFormat="1" ht="30" customHeight="1">
      <c r="B18" s="162" t="s">
        <v>4</v>
      </c>
      <c r="C18" s="134" t="s">
        <v>417</v>
      </c>
      <c r="D18" s="134" t="s">
        <v>6</v>
      </c>
      <c r="E18" s="149"/>
      <c r="F18" s="149"/>
      <c r="G18" s="149"/>
      <c r="H18" s="134" t="s">
        <v>423</v>
      </c>
      <c r="I18" s="155" t="s">
        <v>422</v>
      </c>
    </row>
    <row r="19" spans="2:11" s="130" customFormat="1" ht="30" customHeight="1">
      <c r="B19" s="165" t="s">
        <v>432</v>
      </c>
      <c r="C19" s="134" t="s">
        <v>152</v>
      </c>
      <c r="D19" s="297">
        <v>4.6619999999999999</v>
      </c>
      <c r="E19" s="149"/>
      <c r="F19" s="149"/>
      <c r="G19" s="149"/>
      <c r="H19" s="159">
        <f>Insumos!E10</f>
        <v>6.53</v>
      </c>
      <c r="I19" s="150">
        <f>H19*D19</f>
        <v>30.44</v>
      </c>
    </row>
    <row r="20" spans="2:11" s="130" customFormat="1" ht="30" customHeight="1">
      <c r="B20" s="347" t="s">
        <v>555</v>
      </c>
      <c r="C20" s="348"/>
      <c r="D20" s="348"/>
      <c r="E20" s="348"/>
      <c r="F20" s="348"/>
      <c r="G20" s="348"/>
      <c r="H20" s="348"/>
      <c r="I20" s="136"/>
    </row>
    <row r="21" spans="2:11" s="130" customFormat="1" ht="30" customHeight="1">
      <c r="B21" s="388" t="s">
        <v>80</v>
      </c>
      <c r="C21" s="389"/>
      <c r="D21" s="389"/>
      <c r="E21" s="389"/>
      <c r="F21" s="389"/>
      <c r="G21" s="389"/>
      <c r="H21" s="389"/>
      <c r="I21" s="166">
        <f>SUM(I19:I20)</f>
        <v>30.44</v>
      </c>
    </row>
    <row r="22" spans="2:11" s="130" customFormat="1" ht="30" customHeight="1">
      <c r="B22" s="167" t="s">
        <v>433</v>
      </c>
      <c r="C22" s="168">
        <v>1</v>
      </c>
      <c r="D22" s="393" t="s">
        <v>434</v>
      </c>
      <c r="E22" s="393"/>
      <c r="F22" s="393"/>
      <c r="G22" s="393"/>
      <c r="H22" s="394"/>
      <c r="I22" s="169">
        <f>I8+I12+I16+I21</f>
        <v>30.44</v>
      </c>
    </row>
    <row r="23" spans="2:11" s="130" customFormat="1" ht="33.75" customHeight="1">
      <c r="B23" s="352" t="s">
        <v>435</v>
      </c>
      <c r="C23" s="353"/>
      <c r="D23" s="353"/>
      <c r="E23" s="353"/>
      <c r="F23" s="353"/>
      <c r="G23" s="353"/>
      <c r="H23" s="354"/>
      <c r="I23" s="170">
        <f>I22/C22</f>
        <v>30.44</v>
      </c>
    </row>
    <row r="24" spans="2:11" s="130" customFormat="1" ht="30" customHeight="1">
      <c r="B24" s="171" t="s">
        <v>436</v>
      </c>
      <c r="C24" s="198">
        <v>24.5</v>
      </c>
      <c r="D24" s="395" t="s">
        <v>78</v>
      </c>
      <c r="E24" s="395"/>
      <c r="F24" s="395"/>
      <c r="G24" s="395"/>
      <c r="H24" s="395"/>
      <c r="I24" s="143">
        <f>I23/100*C24</f>
        <v>7.46</v>
      </c>
    </row>
    <row r="25" spans="2:11" s="172" customFormat="1" ht="60.75" customHeight="1" thickBot="1">
      <c r="B25" s="396" t="s">
        <v>437</v>
      </c>
      <c r="C25" s="397"/>
      <c r="D25" s="397"/>
      <c r="E25" s="397"/>
      <c r="F25" s="397"/>
      <c r="G25" s="397"/>
      <c r="H25" s="397"/>
      <c r="I25" s="173">
        <f>SUM(I23:I24)</f>
        <v>37.9</v>
      </c>
      <c r="K25" s="174" t="s">
        <v>438</v>
      </c>
    </row>
    <row r="26" spans="2:11" s="175" customFormat="1" ht="30" customHeight="1" thickBot="1">
      <c r="B26" s="176"/>
      <c r="C26" s="177"/>
      <c r="D26" s="177"/>
      <c r="E26" s="177"/>
      <c r="F26" s="177"/>
      <c r="G26" s="177"/>
      <c r="H26" s="177"/>
      <c r="I26" s="178"/>
    </row>
    <row r="27" spans="2:11" s="127" customFormat="1" ht="60" customHeight="1">
      <c r="B27" s="128" t="s">
        <v>412</v>
      </c>
      <c r="C27" s="129" t="str">
        <f>'Implantação de PALMA'!A14</f>
        <v>1.4</v>
      </c>
      <c r="D27" s="376" t="s">
        <v>413</v>
      </c>
      <c r="E27" s="376"/>
      <c r="F27" s="376"/>
      <c r="G27" s="376"/>
      <c r="H27" s="376"/>
      <c r="I27" s="377"/>
    </row>
    <row r="28" spans="2:11" s="206" customFormat="1" ht="53.25" customHeight="1">
      <c r="B28" s="333" t="s">
        <v>548</v>
      </c>
      <c r="C28" s="334"/>
      <c r="D28" s="334"/>
      <c r="E28" s="334"/>
      <c r="F28" s="334"/>
      <c r="G28" s="335"/>
      <c r="H28" s="336" t="s">
        <v>458</v>
      </c>
      <c r="I28" s="337"/>
    </row>
    <row r="29" spans="2:11" s="206" customFormat="1" ht="30" customHeight="1">
      <c r="B29" s="390" t="s">
        <v>529</v>
      </c>
      <c r="C29" s="391"/>
      <c r="D29" s="391"/>
      <c r="E29" s="391"/>
      <c r="F29" s="391"/>
      <c r="G29" s="392"/>
      <c r="H29" s="131" t="s">
        <v>415</v>
      </c>
      <c r="I29" s="132" t="s">
        <v>152</v>
      </c>
    </row>
    <row r="30" spans="2:11" s="206" customFormat="1" ht="30" customHeight="1">
      <c r="B30" s="341" t="s">
        <v>416</v>
      </c>
      <c r="C30" s="342"/>
      <c r="D30" s="342"/>
      <c r="E30" s="342"/>
      <c r="F30" s="342"/>
      <c r="G30" s="342"/>
      <c r="H30" s="342"/>
      <c r="I30" s="343"/>
    </row>
    <row r="31" spans="2:11" s="206" customFormat="1" ht="30" customHeight="1">
      <c r="B31" s="133" t="s">
        <v>4</v>
      </c>
      <c r="C31" s="134" t="s">
        <v>417</v>
      </c>
      <c r="D31" s="135" t="s">
        <v>6</v>
      </c>
      <c r="E31" s="135" t="s">
        <v>418</v>
      </c>
      <c r="F31" s="135" t="s">
        <v>419</v>
      </c>
      <c r="G31" s="135" t="s">
        <v>420</v>
      </c>
      <c r="H31" s="135" t="s">
        <v>421</v>
      </c>
      <c r="I31" s="136" t="s">
        <v>422</v>
      </c>
    </row>
    <row r="32" spans="2:11" s="206" customFormat="1" ht="30" customHeight="1">
      <c r="B32" s="137" t="s">
        <v>530</v>
      </c>
      <c r="C32" s="186" t="s">
        <v>152</v>
      </c>
      <c r="D32" s="204">
        <v>1</v>
      </c>
      <c r="E32" s="187">
        <v>1</v>
      </c>
      <c r="F32" s="187"/>
      <c r="G32" s="188">
        <f>Insumos!E266</f>
        <v>112.38</v>
      </c>
      <c r="H32" s="187"/>
      <c r="I32" s="142">
        <f>D32*E32*G32+D32*F32*H32</f>
        <v>112.38</v>
      </c>
    </row>
    <row r="33" spans="2:9" s="206" customFormat="1" ht="30" customHeight="1">
      <c r="B33" s="137" t="s">
        <v>111</v>
      </c>
      <c r="C33" s="186" t="s">
        <v>152</v>
      </c>
      <c r="D33" s="204">
        <v>1</v>
      </c>
      <c r="E33" s="187">
        <v>1</v>
      </c>
      <c r="F33" s="187"/>
      <c r="G33" s="188">
        <f>Insumos!E267</f>
        <v>7.5</v>
      </c>
      <c r="H33" s="187"/>
      <c r="I33" s="142">
        <f>D33*E33*G33+D33*F33*H33</f>
        <v>7.5</v>
      </c>
    </row>
    <row r="34" spans="2:9" s="206" customFormat="1" ht="30" customHeight="1">
      <c r="B34" s="381" t="s">
        <v>80</v>
      </c>
      <c r="C34" s="382"/>
      <c r="D34" s="382"/>
      <c r="E34" s="382"/>
      <c r="F34" s="382"/>
      <c r="G34" s="382"/>
      <c r="H34" s="382"/>
      <c r="I34" s="143">
        <f>SUM(I32:I33)</f>
        <v>119.88</v>
      </c>
    </row>
    <row r="35" spans="2:9" s="206" customFormat="1" ht="30" customHeight="1">
      <c r="B35" s="383" t="s">
        <v>83</v>
      </c>
      <c r="C35" s="384"/>
      <c r="D35" s="384"/>
      <c r="E35" s="384"/>
      <c r="F35" s="384"/>
      <c r="G35" s="384"/>
      <c r="H35" s="384"/>
      <c r="I35" s="385"/>
    </row>
    <row r="36" spans="2:9" s="206" customFormat="1" ht="30" customHeight="1">
      <c r="B36" s="144" t="s">
        <v>4</v>
      </c>
      <c r="C36" s="134" t="s">
        <v>417</v>
      </c>
      <c r="D36" s="145" t="s">
        <v>6</v>
      </c>
      <c r="E36" s="146"/>
      <c r="F36" s="146"/>
      <c r="G36" s="146"/>
      <c r="H36" s="145" t="s">
        <v>423</v>
      </c>
      <c r="I36" s="147" t="s">
        <v>422</v>
      </c>
    </row>
    <row r="37" spans="2:9" s="206" customFormat="1" ht="33" customHeight="1">
      <c r="B37" s="258" t="s">
        <v>531</v>
      </c>
      <c r="C37" s="134" t="s">
        <v>112</v>
      </c>
      <c r="D37" s="149">
        <v>3000</v>
      </c>
      <c r="E37" s="149"/>
      <c r="F37" s="149"/>
      <c r="G37" s="149"/>
      <c r="H37" s="134">
        <f>Insumos!E269</f>
        <v>0.06</v>
      </c>
      <c r="I37" s="150">
        <f>D37*H37</f>
        <v>180</v>
      </c>
    </row>
    <row r="38" spans="2:9" s="206" customFormat="1" ht="30" customHeight="1">
      <c r="B38" s="386" t="s">
        <v>80</v>
      </c>
      <c r="C38" s="387"/>
      <c r="D38" s="387"/>
      <c r="E38" s="387"/>
      <c r="F38" s="387"/>
      <c r="G38" s="387"/>
      <c r="H38" s="387"/>
      <c r="I38" s="153">
        <f>I37</f>
        <v>180</v>
      </c>
    </row>
    <row r="39" spans="2:9" s="206" customFormat="1" ht="30" customHeight="1">
      <c r="B39" s="383" t="s">
        <v>429</v>
      </c>
      <c r="C39" s="384"/>
      <c r="D39" s="384"/>
      <c r="E39" s="384"/>
      <c r="F39" s="384"/>
      <c r="G39" s="384"/>
      <c r="H39" s="384"/>
      <c r="I39" s="385"/>
    </row>
    <row r="40" spans="2:9" s="206" customFormat="1" ht="30" customHeight="1">
      <c r="B40" s="154" t="s">
        <v>4</v>
      </c>
      <c r="C40" s="134" t="s">
        <v>417</v>
      </c>
      <c r="D40" s="134" t="s">
        <v>6</v>
      </c>
      <c r="E40" s="149"/>
      <c r="F40" s="149"/>
      <c r="G40" s="149"/>
      <c r="H40" s="134" t="s">
        <v>423</v>
      </c>
      <c r="I40" s="155" t="s">
        <v>422</v>
      </c>
    </row>
    <row r="41" spans="2:9" s="206" customFormat="1" ht="30" customHeight="1">
      <c r="B41" s="156"/>
      <c r="C41" s="134"/>
      <c r="D41" s="152"/>
      <c r="E41" s="149"/>
      <c r="F41" s="149"/>
      <c r="G41" s="149"/>
      <c r="H41" s="159"/>
      <c r="I41" s="155">
        <v>0</v>
      </c>
    </row>
    <row r="42" spans="2:9" s="206" customFormat="1" ht="30" customHeight="1">
      <c r="B42" s="388" t="s">
        <v>428</v>
      </c>
      <c r="C42" s="389"/>
      <c r="D42" s="389"/>
      <c r="E42" s="389"/>
      <c r="F42" s="389"/>
      <c r="G42" s="389"/>
      <c r="H42" s="389"/>
      <c r="I42" s="155">
        <v>0</v>
      </c>
    </row>
    <row r="43" spans="2:9" s="206" customFormat="1" ht="30" customHeight="1">
      <c r="B43" s="383" t="s">
        <v>430</v>
      </c>
      <c r="C43" s="384"/>
      <c r="D43" s="384"/>
      <c r="E43" s="384"/>
      <c r="F43" s="384"/>
      <c r="G43" s="384"/>
      <c r="H43" s="384"/>
      <c r="I43" s="385"/>
    </row>
    <row r="44" spans="2:9" s="206" customFormat="1" ht="30" customHeight="1">
      <c r="B44" s="162" t="s">
        <v>4</v>
      </c>
      <c r="C44" s="134" t="s">
        <v>417</v>
      </c>
      <c r="D44" s="134" t="s">
        <v>6</v>
      </c>
      <c r="E44" s="134"/>
      <c r="F44" s="134"/>
      <c r="G44" s="134"/>
      <c r="H44" s="134" t="s">
        <v>423</v>
      </c>
      <c r="I44" s="155" t="s">
        <v>422</v>
      </c>
    </row>
    <row r="45" spans="2:9" s="206" customFormat="1" ht="30" customHeight="1">
      <c r="B45" s="163" t="s">
        <v>532</v>
      </c>
      <c r="C45" s="134" t="s">
        <v>152</v>
      </c>
      <c r="D45" s="134">
        <v>0.25</v>
      </c>
      <c r="E45" s="134"/>
      <c r="F45" s="134"/>
      <c r="G45" s="134"/>
      <c r="H45" s="134">
        <f>Insumos!E12</f>
        <v>18.989999999999998</v>
      </c>
      <c r="I45" s="150">
        <f>H45*D45</f>
        <v>4.75</v>
      </c>
    </row>
    <row r="46" spans="2:9" s="206" customFormat="1" ht="30" customHeight="1">
      <c r="B46" s="165" t="s">
        <v>432</v>
      </c>
      <c r="C46" s="134" t="s">
        <v>152</v>
      </c>
      <c r="D46" s="134">
        <v>1</v>
      </c>
      <c r="E46" s="149"/>
      <c r="F46" s="149"/>
      <c r="G46" s="149"/>
      <c r="H46" s="159">
        <f>Insumos!E10</f>
        <v>6.53</v>
      </c>
      <c r="I46" s="150">
        <f>H46*D46</f>
        <v>6.53</v>
      </c>
    </row>
    <row r="47" spans="2:9" s="206" customFormat="1" ht="30" customHeight="1">
      <c r="B47" s="347" t="s">
        <v>555</v>
      </c>
      <c r="C47" s="348"/>
      <c r="D47" s="348"/>
      <c r="E47" s="348"/>
      <c r="F47" s="348"/>
      <c r="G47" s="348"/>
      <c r="H47" s="348"/>
      <c r="I47" s="136"/>
    </row>
    <row r="48" spans="2:9" s="206" customFormat="1" ht="30" customHeight="1">
      <c r="B48" s="388" t="s">
        <v>428</v>
      </c>
      <c r="C48" s="389"/>
      <c r="D48" s="389"/>
      <c r="E48" s="389"/>
      <c r="F48" s="389"/>
      <c r="G48" s="389"/>
      <c r="H48" s="389"/>
      <c r="I48" s="166">
        <f>SUM(I45:I47)</f>
        <v>11.28</v>
      </c>
    </row>
    <row r="49" spans="2:11" s="206" customFormat="1" ht="30" customHeight="1">
      <c r="B49" s="167" t="s">
        <v>433</v>
      </c>
      <c r="C49" s="168">
        <v>1</v>
      </c>
      <c r="D49" s="393" t="s">
        <v>434</v>
      </c>
      <c r="E49" s="393"/>
      <c r="F49" s="393"/>
      <c r="G49" s="393"/>
      <c r="H49" s="394"/>
      <c r="I49" s="169">
        <f>I34+I38+I42+I48</f>
        <v>311.16000000000003</v>
      </c>
    </row>
    <row r="50" spans="2:11" s="206" customFormat="1" ht="30" customHeight="1">
      <c r="B50" s="352" t="s">
        <v>435</v>
      </c>
      <c r="C50" s="353"/>
      <c r="D50" s="353"/>
      <c r="E50" s="353"/>
      <c r="F50" s="353"/>
      <c r="G50" s="353"/>
      <c r="H50" s="354"/>
      <c r="I50" s="170">
        <f>I49/C49</f>
        <v>311.16000000000003</v>
      </c>
      <c r="K50" s="206" t="s">
        <v>460</v>
      </c>
    </row>
    <row r="51" spans="2:11" s="206" customFormat="1" ht="30" customHeight="1">
      <c r="B51" s="171" t="s">
        <v>446</v>
      </c>
      <c r="C51" s="198">
        <v>24.5</v>
      </c>
      <c r="D51" s="395" t="s">
        <v>78</v>
      </c>
      <c r="E51" s="395"/>
      <c r="F51" s="395"/>
      <c r="G51" s="395"/>
      <c r="H51" s="395"/>
      <c r="I51" s="143">
        <f>I50/100*C51</f>
        <v>76.23</v>
      </c>
    </row>
    <row r="52" spans="2:11" s="130" customFormat="1" ht="60" customHeight="1" thickBot="1">
      <c r="B52" s="398" t="s">
        <v>437</v>
      </c>
      <c r="C52" s="399"/>
      <c r="D52" s="399"/>
      <c r="E52" s="399"/>
      <c r="F52" s="399"/>
      <c r="G52" s="399"/>
      <c r="H52" s="399"/>
      <c r="I52" s="207">
        <f>SUM(I50:I51)</f>
        <v>387.39</v>
      </c>
      <c r="K52" s="130" t="s">
        <v>438</v>
      </c>
    </row>
    <row r="53" spans="2:11" s="175" customFormat="1" ht="19.5" customHeight="1" thickBot="1">
      <c r="B53" s="179"/>
      <c r="C53" s="179"/>
      <c r="D53" s="179"/>
      <c r="E53" s="179"/>
      <c r="F53" s="179"/>
      <c r="G53" s="179"/>
      <c r="H53" s="179"/>
      <c r="I53" s="180"/>
    </row>
    <row r="54" spans="2:11" s="127" customFormat="1" ht="60" customHeight="1">
      <c r="B54" s="128" t="s">
        <v>412</v>
      </c>
      <c r="C54" s="129" t="str">
        <f>'Implantação de PALMA'!A15</f>
        <v>1.5</v>
      </c>
      <c r="D54" s="376" t="s">
        <v>413</v>
      </c>
      <c r="E54" s="376"/>
      <c r="F54" s="376"/>
      <c r="G54" s="376"/>
      <c r="H54" s="376"/>
      <c r="I54" s="377"/>
    </row>
    <row r="55" spans="2:11" s="206" customFormat="1" ht="53.25" customHeight="1">
      <c r="B55" s="333" t="s">
        <v>548</v>
      </c>
      <c r="C55" s="334"/>
      <c r="D55" s="334"/>
      <c r="E55" s="334"/>
      <c r="F55" s="334"/>
      <c r="G55" s="335"/>
      <c r="H55" s="336" t="s">
        <v>458</v>
      </c>
      <c r="I55" s="337"/>
    </row>
    <row r="56" spans="2:11" s="206" customFormat="1" ht="30" customHeight="1">
      <c r="B56" s="390" t="s">
        <v>533</v>
      </c>
      <c r="C56" s="391"/>
      <c r="D56" s="391"/>
      <c r="E56" s="391"/>
      <c r="F56" s="391"/>
      <c r="G56" s="392"/>
      <c r="H56" s="131" t="s">
        <v>415</v>
      </c>
      <c r="I56" s="132" t="s">
        <v>152</v>
      </c>
    </row>
    <row r="57" spans="2:11" s="206" customFormat="1" ht="30" customHeight="1">
      <c r="B57" s="341" t="s">
        <v>416</v>
      </c>
      <c r="C57" s="342"/>
      <c r="D57" s="342"/>
      <c r="E57" s="342"/>
      <c r="F57" s="342"/>
      <c r="G57" s="342"/>
      <c r="H57" s="342"/>
      <c r="I57" s="343"/>
    </row>
    <row r="58" spans="2:11" s="206" customFormat="1" ht="30" customHeight="1">
      <c r="B58" s="133" t="s">
        <v>4</v>
      </c>
      <c r="C58" s="134" t="s">
        <v>417</v>
      </c>
      <c r="D58" s="135" t="s">
        <v>6</v>
      </c>
      <c r="E58" s="135" t="s">
        <v>418</v>
      </c>
      <c r="F58" s="135" t="s">
        <v>419</v>
      </c>
      <c r="G58" s="135" t="s">
        <v>420</v>
      </c>
      <c r="H58" s="135" t="s">
        <v>421</v>
      </c>
      <c r="I58" s="136" t="s">
        <v>422</v>
      </c>
    </row>
    <row r="59" spans="2:11" s="206" customFormat="1" ht="30" customHeight="1">
      <c r="B59" s="181" t="s">
        <v>530</v>
      </c>
      <c r="C59" s="208" t="s">
        <v>152</v>
      </c>
      <c r="D59" s="299">
        <v>1</v>
      </c>
      <c r="E59" s="135">
        <v>3</v>
      </c>
      <c r="F59" s="135"/>
      <c r="G59" s="135">
        <f>Insumos!E266</f>
        <v>112.38</v>
      </c>
      <c r="H59" s="135"/>
      <c r="I59" s="142">
        <f>D59*G59*E59</f>
        <v>337.14</v>
      </c>
    </row>
    <row r="60" spans="2:11" s="206" customFormat="1" ht="30" customHeight="1">
      <c r="B60" s="137" t="s">
        <v>534</v>
      </c>
      <c r="C60" s="186" t="s">
        <v>152</v>
      </c>
      <c r="D60" s="204">
        <v>1</v>
      </c>
      <c r="E60" s="187">
        <v>3</v>
      </c>
      <c r="F60" s="187"/>
      <c r="G60" s="188">
        <f>Insumos!E268</f>
        <v>6.99</v>
      </c>
      <c r="H60" s="187"/>
      <c r="I60" s="142">
        <f>D60*G60*E60</f>
        <v>20.97</v>
      </c>
    </row>
    <row r="61" spans="2:11" s="206" customFormat="1" ht="30" customHeight="1">
      <c r="B61" s="381" t="s">
        <v>80</v>
      </c>
      <c r="C61" s="382"/>
      <c r="D61" s="382"/>
      <c r="E61" s="382"/>
      <c r="F61" s="382"/>
      <c r="G61" s="382"/>
      <c r="H61" s="382"/>
      <c r="I61" s="143">
        <f>SUM(I59:I60)</f>
        <v>358.11</v>
      </c>
    </row>
    <row r="62" spans="2:11" s="206" customFormat="1" ht="30" customHeight="1">
      <c r="B62" s="383" t="s">
        <v>83</v>
      </c>
      <c r="C62" s="384"/>
      <c r="D62" s="384"/>
      <c r="E62" s="384"/>
      <c r="F62" s="384"/>
      <c r="G62" s="384"/>
      <c r="H62" s="384"/>
      <c r="I62" s="385"/>
    </row>
    <row r="63" spans="2:11" s="206" customFormat="1" ht="30" customHeight="1">
      <c r="B63" s="144" t="s">
        <v>4</v>
      </c>
      <c r="C63" s="134" t="s">
        <v>417</v>
      </c>
      <c r="D63" s="145" t="s">
        <v>6</v>
      </c>
      <c r="E63" s="146"/>
      <c r="F63" s="146"/>
      <c r="G63" s="146"/>
      <c r="H63" s="145" t="s">
        <v>423</v>
      </c>
      <c r="I63" s="147" t="s">
        <v>422</v>
      </c>
    </row>
    <row r="64" spans="2:11" s="206" customFormat="1" ht="33" customHeight="1">
      <c r="B64" s="258"/>
      <c r="C64" s="134"/>
      <c r="D64" s="149"/>
      <c r="E64" s="149"/>
      <c r="F64" s="149"/>
      <c r="G64" s="149"/>
      <c r="H64" s="134"/>
      <c r="I64" s="150">
        <f>D64*H64</f>
        <v>0</v>
      </c>
    </row>
    <row r="65" spans="2:11" s="206" customFormat="1" ht="30" customHeight="1">
      <c r="B65" s="386" t="s">
        <v>80</v>
      </c>
      <c r="C65" s="387"/>
      <c r="D65" s="387"/>
      <c r="E65" s="387"/>
      <c r="F65" s="387"/>
      <c r="G65" s="387"/>
      <c r="H65" s="387"/>
      <c r="I65" s="153">
        <f>I64</f>
        <v>0</v>
      </c>
    </row>
    <row r="66" spans="2:11" s="206" customFormat="1" ht="30" customHeight="1">
      <c r="B66" s="383" t="s">
        <v>429</v>
      </c>
      <c r="C66" s="384"/>
      <c r="D66" s="384"/>
      <c r="E66" s="384"/>
      <c r="F66" s="384"/>
      <c r="G66" s="384"/>
      <c r="H66" s="384"/>
      <c r="I66" s="385"/>
    </row>
    <row r="67" spans="2:11" s="206" customFormat="1" ht="30" customHeight="1">
      <c r="B67" s="154" t="s">
        <v>4</v>
      </c>
      <c r="C67" s="134" t="s">
        <v>417</v>
      </c>
      <c r="D67" s="134" t="s">
        <v>6</v>
      </c>
      <c r="E67" s="149"/>
      <c r="F67" s="149"/>
      <c r="G67" s="149"/>
      <c r="H67" s="134" t="s">
        <v>423</v>
      </c>
      <c r="I67" s="155" t="s">
        <v>422</v>
      </c>
    </row>
    <row r="68" spans="2:11" s="206" customFormat="1" ht="30" customHeight="1">
      <c r="B68" s="156"/>
      <c r="C68" s="134"/>
      <c r="D68" s="152"/>
      <c r="E68" s="149"/>
      <c r="F68" s="149"/>
      <c r="G68" s="149"/>
      <c r="H68" s="159"/>
      <c r="I68" s="155">
        <v>0</v>
      </c>
    </row>
    <row r="69" spans="2:11" s="206" customFormat="1" ht="30" customHeight="1">
      <c r="B69" s="388" t="s">
        <v>428</v>
      </c>
      <c r="C69" s="389"/>
      <c r="D69" s="389"/>
      <c r="E69" s="389"/>
      <c r="F69" s="389"/>
      <c r="G69" s="389"/>
      <c r="H69" s="389"/>
      <c r="I69" s="155">
        <v>0</v>
      </c>
    </row>
    <row r="70" spans="2:11" s="206" customFormat="1" ht="30" customHeight="1">
      <c r="B70" s="383" t="s">
        <v>430</v>
      </c>
      <c r="C70" s="384"/>
      <c r="D70" s="384"/>
      <c r="E70" s="384"/>
      <c r="F70" s="384"/>
      <c r="G70" s="384"/>
      <c r="H70" s="384"/>
      <c r="I70" s="385"/>
    </row>
    <row r="71" spans="2:11" s="206" customFormat="1" ht="30" customHeight="1">
      <c r="B71" s="162" t="s">
        <v>4</v>
      </c>
      <c r="C71" s="134" t="s">
        <v>417</v>
      </c>
      <c r="D71" s="134" t="s">
        <v>6</v>
      </c>
      <c r="E71" s="134"/>
      <c r="F71" s="134"/>
      <c r="G71" s="134"/>
      <c r="H71" s="134" t="s">
        <v>423</v>
      </c>
      <c r="I71" s="155" t="s">
        <v>422</v>
      </c>
    </row>
    <row r="72" spans="2:11" s="206" customFormat="1" ht="30" customHeight="1">
      <c r="B72" s="163" t="s">
        <v>532</v>
      </c>
      <c r="C72" s="134" t="s">
        <v>152</v>
      </c>
      <c r="D72" s="134">
        <v>0.25</v>
      </c>
      <c r="E72" s="134"/>
      <c r="F72" s="134"/>
      <c r="G72" s="134"/>
      <c r="H72" s="134">
        <f>Insumos!E12</f>
        <v>18.989999999999998</v>
      </c>
      <c r="I72" s="150">
        <f>H72*D72</f>
        <v>4.75</v>
      </c>
    </row>
    <row r="73" spans="2:11" s="206" customFormat="1" ht="30" customHeight="1">
      <c r="B73" s="165" t="s">
        <v>432</v>
      </c>
      <c r="C73" s="134" t="s">
        <v>152</v>
      </c>
      <c r="D73" s="134">
        <v>3</v>
      </c>
      <c r="E73" s="149"/>
      <c r="F73" s="149"/>
      <c r="G73" s="149"/>
      <c r="H73" s="159">
        <f>Insumos!E10</f>
        <v>6.53</v>
      </c>
      <c r="I73" s="150">
        <f>H73*D73</f>
        <v>19.59</v>
      </c>
    </row>
    <row r="74" spans="2:11" s="206" customFormat="1" ht="30" customHeight="1">
      <c r="B74" s="347" t="s">
        <v>555</v>
      </c>
      <c r="C74" s="348"/>
      <c r="D74" s="348"/>
      <c r="E74" s="348"/>
      <c r="F74" s="348"/>
      <c r="G74" s="348"/>
      <c r="H74" s="348"/>
      <c r="I74" s="136"/>
    </row>
    <row r="75" spans="2:11" s="206" customFormat="1" ht="30" customHeight="1">
      <c r="B75" s="388" t="s">
        <v>428</v>
      </c>
      <c r="C75" s="389"/>
      <c r="D75" s="389"/>
      <c r="E75" s="389"/>
      <c r="F75" s="389"/>
      <c r="G75" s="389"/>
      <c r="H75" s="389"/>
      <c r="I75" s="166">
        <f>SUM(I72:I74)</f>
        <v>24.34</v>
      </c>
    </row>
    <row r="76" spans="2:11" s="206" customFormat="1" ht="30" customHeight="1">
      <c r="B76" s="167" t="s">
        <v>433</v>
      </c>
      <c r="C76" s="168">
        <v>1</v>
      </c>
      <c r="D76" s="393" t="s">
        <v>434</v>
      </c>
      <c r="E76" s="393"/>
      <c r="F76" s="393"/>
      <c r="G76" s="393"/>
      <c r="H76" s="394"/>
      <c r="I76" s="169">
        <f>I61+I65+I69+I75</f>
        <v>382.45</v>
      </c>
    </row>
    <row r="77" spans="2:11" s="206" customFormat="1" ht="30" customHeight="1">
      <c r="B77" s="352" t="s">
        <v>435</v>
      </c>
      <c r="C77" s="353"/>
      <c r="D77" s="353"/>
      <c r="E77" s="353"/>
      <c r="F77" s="353"/>
      <c r="G77" s="353"/>
      <c r="H77" s="354"/>
      <c r="I77" s="170">
        <f>I76/C76</f>
        <v>382.45</v>
      </c>
      <c r="K77" s="206" t="s">
        <v>460</v>
      </c>
    </row>
    <row r="78" spans="2:11" s="206" customFormat="1" ht="30" customHeight="1">
      <c r="B78" s="171" t="s">
        <v>446</v>
      </c>
      <c r="C78" s="198">
        <v>24.5</v>
      </c>
      <c r="D78" s="395" t="s">
        <v>78</v>
      </c>
      <c r="E78" s="395"/>
      <c r="F78" s="395"/>
      <c r="G78" s="395"/>
      <c r="H78" s="395"/>
      <c r="I78" s="143">
        <f>I77/100*C78</f>
        <v>93.7</v>
      </c>
    </row>
    <row r="79" spans="2:11" s="130" customFormat="1" ht="60" customHeight="1" thickBot="1">
      <c r="B79" s="398" t="s">
        <v>437</v>
      </c>
      <c r="C79" s="399"/>
      <c r="D79" s="399"/>
      <c r="E79" s="399"/>
      <c r="F79" s="399"/>
      <c r="G79" s="399"/>
      <c r="H79" s="399"/>
      <c r="I79" s="207">
        <f>SUM(I77:I78)</f>
        <v>476.15</v>
      </c>
      <c r="K79" s="130" t="s">
        <v>438</v>
      </c>
    </row>
    <row r="80" spans="2:11" s="175" customFormat="1" ht="19.5" customHeight="1" thickBot="1">
      <c r="B80" s="179"/>
      <c r="C80" s="179"/>
      <c r="D80" s="179"/>
      <c r="E80" s="179"/>
      <c r="F80" s="179"/>
      <c r="G80" s="179"/>
      <c r="H80" s="179"/>
      <c r="I80" s="180"/>
    </row>
    <row r="81" spans="2:11" s="127" customFormat="1" ht="60" customHeight="1">
      <c r="B81" s="259" t="s">
        <v>412</v>
      </c>
      <c r="C81" s="260" t="str">
        <f>'Implantação de PALMA'!A16</f>
        <v>1.6</v>
      </c>
      <c r="D81" s="400" t="s">
        <v>413</v>
      </c>
      <c r="E81" s="401"/>
      <c r="F81" s="401"/>
      <c r="G81" s="401"/>
      <c r="H81" s="401"/>
      <c r="I81" s="402"/>
      <c r="K81" s="127" t="s">
        <v>438</v>
      </c>
    </row>
    <row r="82" spans="2:11" s="206" customFormat="1" ht="54.75" customHeight="1">
      <c r="B82" s="333" t="str">
        <f>B55</f>
        <v>OBRA: Unidade de produção de Palma Irrigada, no Estado de Pernambuco, área de atuação da 3ª superintendência regional da CODEVASF.</v>
      </c>
      <c r="C82" s="334"/>
      <c r="D82" s="334"/>
      <c r="E82" s="334"/>
      <c r="F82" s="334"/>
      <c r="G82" s="335"/>
      <c r="H82" s="336" t="s">
        <v>458</v>
      </c>
      <c r="I82" s="337"/>
    </row>
    <row r="83" spans="2:11" s="206" customFormat="1" ht="37.5" customHeight="1">
      <c r="B83" s="403" t="s">
        <v>535</v>
      </c>
      <c r="C83" s="404"/>
      <c r="D83" s="404"/>
      <c r="E83" s="404"/>
      <c r="F83" s="404"/>
      <c r="G83" s="405"/>
      <c r="H83" s="261" t="s">
        <v>415</v>
      </c>
      <c r="I83" s="262" t="s">
        <v>32</v>
      </c>
    </row>
    <row r="84" spans="2:11" s="206" customFormat="1" ht="30" customHeight="1">
      <c r="B84" s="406" t="s">
        <v>416</v>
      </c>
      <c r="C84" s="407"/>
      <c r="D84" s="407"/>
      <c r="E84" s="407"/>
      <c r="F84" s="407"/>
      <c r="G84" s="407"/>
      <c r="H84" s="407"/>
      <c r="I84" s="408"/>
    </row>
    <row r="85" spans="2:11" s="206" customFormat="1" ht="30" customHeight="1">
      <c r="B85" s="263" t="s">
        <v>4</v>
      </c>
      <c r="C85" s="134" t="s">
        <v>417</v>
      </c>
      <c r="D85" s="264" t="s">
        <v>6</v>
      </c>
      <c r="E85" s="264" t="s">
        <v>418</v>
      </c>
      <c r="F85" s="264" t="s">
        <v>419</v>
      </c>
      <c r="G85" s="264" t="s">
        <v>420</v>
      </c>
      <c r="H85" s="264" t="s">
        <v>421</v>
      </c>
      <c r="I85" s="265" t="s">
        <v>422</v>
      </c>
    </row>
    <row r="86" spans="2:11" s="206" customFormat="1" ht="30" customHeight="1">
      <c r="B86" s="266"/>
      <c r="C86" s="267"/>
      <c r="D86" s="268"/>
      <c r="E86" s="269"/>
      <c r="F86" s="269"/>
      <c r="G86" s="269"/>
      <c r="H86" s="269"/>
      <c r="I86" s="205">
        <f>D86*E86*G86+D86*F86*H86</f>
        <v>0</v>
      </c>
    </row>
    <row r="87" spans="2:11" s="206" customFormat="1" ht="30" customHeight="1">
      <c r="B87" s="409" t="s">
        <v>80</v>
      </c>
      <c r="C87" s="410"/>
      <c r="D87" s="410"/>
      <c r="E87" s="410"/>
      <c r="F87" s="410"/>
      <c r="G87" s="410"/>
      <c r="H87" s="411"/>
      <c r="I87" s="270">
        <f>SUM(I86:I86)</f>
        <v>0</v>
      </c>
    </row>
    <row r="88" spans="2:11" s="206" customFormat="1" ht="30" customHeight="1">
      <c r="B88" s="406" t="s">
        <v>83</v>
      </c>
      <c r="C88" s="407"/>
      <c r="D88" s="407"/>
      <c r="E88" s="407"/>
      <c r="F88" s="407"/>
      <c r="G88" s="407"/>
      <c r="H88" s="407"/>
      <c r="I88" s="408"/>
    </row>
    <row r="89" spans="2:11" s="206" customFormat="1" ht="30" customHeight="1">
      <c r="B89" s="271" t="s">
        <v>4</v>
      </c>
      <c r="C89" s="134" t="s">
        <v>417</v>
      </c>
      <c r="D89" s="272" t="s">
        <v>6</v>
      </c>
      <c r="E89" s="273"/>
      <c r="F89" s="273"/>
      <c r="G89" s="273"/>
      <c r="H89" s="272" t="s">
        <v>423</v>
      </c>
      <c r="I89" s="274" t="s">
        <v>422</v>
      </c>
    </row>
    <row r="90" spans="2:11" s="206" customFormat="1" ht="30" customHeight="1">
      <c r="B90" s="275"/>
      <c r="C90" s="276"/>
      <c r="D90" s="277"/>
      <c r="E90" s="273"/>
      <c r="F90" s="273"/>
      <c r="G90" s="273"/>
      <c r="H90" s="272"/>
      <c r="I90" s="274">
        <f>H90*D90</f>
        <v>0</v>
      </c>
      <c r="K90" s="206">
        <v>0.45</v>
      </c>
    </row>
    <row r="91" spans="2:11" s="206" customFormat="1" ht="30" customHeight="1">
      <c r="B91" s="409" t="s">
        <v>80</v>
      </c>
      <c r="C91" s="410"/>
      <c r="D91" s="410"/>
      <c r="E91" s="410"/>
      <c r="F91" s="410"/>
      <c r="G91" s="410"/>
      <c r="H91" s="411"/>
      <c r="I91" s="274">
        <f>SUM(I90:I90)</f>
        <v>0</v>
      </c>
    </row>
    <row r="92" spans="2:11" s="206" customFormat="1" ht="30" customHeight="1">
      <c r="B92" s="406" t="s">
        <v>429</v>
      </c>
      <c r="C92" s="407"/>
      <c r="D92" s="407"/>
      <c r="E92" s="407"/>
      <c r="F92" s="407"/>
      <c r="G92" s="407"/>
      <c r="H92" s="407"/>
      <c r="I92" s="408"/>
    </row>
    <row r="93" spans="2:11" s="206" customFormat="1" ht="30" customHeight="1">
      <c r="B93" s="278" t="s">
        <v>4</v>
      </c>
      <c r="C93" s="134" t="s">
        <v>417</v>
      </c>
      <c r="D93" s="272" t="s">
        <v>6</v>
      </c>
      <c r="E93" s="273"/>
      <c r="F93" s="273"/>
      <c r="G93" s="273"/>
      <c r="H93" s="272" t="s">
        <v>423</v>
      </c>
      <c r="I93" s="274" t="s">
        <v>422</v>
      </c>
    </row>
    <row r="94" spans="2:11" s="206" customFormat="1" ht="30" customHeight="1">
      <c r="B94" s="266"/>
      <c r="C94" s="272"/>
      <c r="D94" s="273"/>
      <c r="E94" s="273"/>
      <c r="F94" s="273"/>
      <c r="G94" s="273"/>
      <c r="H94" s="272"/>
      <c r="I94" s="274">
        <f>D94*H94</f>
        <v>0</v>
      </c>
    </row>
    <row r="95" spans="2:11" s="206" customFormat="1" ht="30" customHeight="1">
      <c r="B95" s="409" t="s">
        <v>80</v>
      </c>
      <c r="C95" s="410"/>
      <c r="D95" s="410"/>
      <c r="E95" s="410"/>
      <c r="F95" s="410"/>
      <c r="G95" s="410"/>
      <c r="H95" s="411"/>
      <c r="I95" s="274">
        <f>SUM(I94:I94)</f>
        <v>0</v>
      </c>
    </row>
    <row r="96" spans="2:11" s="206" customFormat="1" ht="30" customHeight="1">
      <c r="B96" s="406" t="s">
        <v>430</v>
      </c>
      <c r="C96" s="407"/>
      <c r="D96" s="407"/>
      <c r="E96" s="407"/>
      <c r="F96" s="407"/>
      <c r="G96" s="407"/>
      <c r="H96" s="407"/>
      <c r="I96" s="408"/>
    </row>
    <row r="97" spans="2:12" s="206" customFormat="1" ht="30" customHeight="1">
      <c r="B97" s="271" t="s">
        <v>4</v>
      </c>
      <c r="C97" s="134" t="s">
        <v>417</v>
      </c>
      <c r="D97" s="279" t="s">
        <v>6</v>
      </c>
      <c r="E97" s="273"/>
      <c r="F97" s="273"/>
      <c r="G97" s="273"/>
      <c r="H97" s="272" t="s">
        <v>423</v>
      </c>
      <c r="I97" s="274" t="s">
        <v>422</v>
      </c>
    </row>
    <row r="98" spans="2:12" s="206" customFormat="1" ht="30" customHeight="1">
      <c r="B98" s="280" t="s">
        <v>432</v>
      </c>
      <c r="C98" s="281" t="s">
        <v>152</v>
      </c>
      <c r="D98" s="300">
        <v>7.0000000000000001E-3</v>
      </c>
      <c r="E98" s="273"/>
      <c r="F98" s="273"/>
      <c r="G98" s="273"/>
      <c r="H98" s="269">
        <f>Insumos!E10</f>
        <v>6.53</v>
      </c>
      <c r="I98" s="274">
        <f>H98*D98</f>
        <v>0.05</v>
      </c>
    </row>
    <row r="99" spans="2:12" s="206" customFormat="1" ht="30" customHeight="1">
      <c r="B99" s="282" t="s">
        <v>532</v>
      </c>
      <c r="C99" s="281" t="s">
        <v>152</v>
      </c>
      <c r="D99" s="300">
        <v>1E-3</v>
      </c>
      <c r="E99" s="273"/>
      <c r="F99" s="273"/>
      <c r="G99" s="273"/>
      <c r="H99" s="272">
        <f>Insumos!E12</f>
        <v>18.989999999999998</v>
      </c>
      <c r="I99" s="274">
        <f>H99*D99</f>
        <v>0.02</v>
      </c>
    </row>
    <row r="100" spans="2:12" s="206" customFormat="1" ht="30" customHeight="1">
      <c r="B100" s="347" t="s">
        <v>555</v>
      </c>
      <c r="C100" s="348"/>
      <c r="D100" s="348"/>
      <c r="E100" s="348"/>
      <c r="F100" s="348"/>
      <c r="G100" s="348"/>
      <c r="H100" s="348"/>
      <c r="I100" s="274"/>
    </row>
    <row r="101" spans="2:12" s="206" customFormat="1" ht="30" customHeight="1">
      <c r="B101" s="409" t="s">
        <v>80</v>
      </c>
      <c r="C101" s="410"/>
      <c r="D101" s="410"/>
      <c r="E101" s="410"/>
      <c r="F101" s="410"/>
      <c r="G101" s="410"/>
      <c r="H101" s="411"/>
      <c r="I101" s="270">
        <f>SUM(I98:I100)</f>
        <v>7.0000000000000007E-2</v>
      </c>
    </row>
    <row r="102" spans="2:12" s="206" customFormat="1" ht="30" customHeight="1">
      <c r="B102" s="167" t="s">
        <v>433</v>
      </c>
      <c r="C102" s="168">
        <v>1</v>
      </c>
      <c r="D102" s="393" t="s">
        <v>434</v>
      </c>
      <c r="E102" s="393"/>
      <c r="F102" s="393"/>
      <c r="G102" s="393"/>
      <c r="H102" s="394"/>
      <c r="I102" s="169">
        <f>I101+I95+I91+I87</f>
        <v>7.0000000000000007E-2</v>
      </c>
      <c r="K102" s="283"/>
    </row>
    <row r="103" spans="2:12" s="206" customFormat="1" ht="30" customHeight="1">
      <c r="B103" s="352" t="s">
        <v>435</v>
      </c>
      <c r="C103" s="353"/>
      <c r="D103" s="353"/>
      <c r="E103" s="353"/>
      <c r="F103" s="353"/>
      <c r="G103" s="353"/>
      <c r="H103" s="354"/>
      <c r="I103" s="170">
        <f>I102/C102</f>
        <v>7.0000000000000007E-2</v>
      </c>
      <c r="J103" s="206">
        <v>74.34</v>
      </c>
      <c r="L103" s="283"/>
    </row>
    <row r="104" spans="2:12" s="206" customFormat="1" ht="30" customHeight="1">
      <c r="B104" s="171" t="s">
        <v>454</v>
      </c>
      <c r="C104" s="198">
        <v>24.5</v>
      </c>
      <c r="D104" s="395" t="s">
        <v>78</v>
      </c>
      <c r="E104" s="395"/>
      <c r="F104" s="395"/>
      <c r="G104" s="395"/>
      <c r="H104" s="395"/>
      <c r="I104" s="143">
        <f>I103/100*C104</f>
        <v>0.02</v>
      </c>
    </row>
    <row r="105" spans="2:12" s="284" customFormat="1" ht="60" customHeight="1" thickBot="1">
      <c r="B105" s="412" t="s">
        <v>437</v>
      </c>
      <c r="C105" s="413"/>
      <c r="D105" s="413"/>
      <c r="E105" s="413"/>
      <c r="F105" s="413"/>
      <c r="G105" s="413"/>
      <c r="H105" s="413"/>
      <c r="I105" s="173">
        <f>SUM(I103:I104)</f>
        <v>0.09</v>
      </c>
      <c r="K105" s="284" t="s">
        <v>438</v>
      </c>
    </row>
    <row r="106" spans="2:12" s="175" customFormat="1" ht="22.5" customHeight="1" thickBot="1">
      <c r="B106" s="285"/>
      <c r="C106" s="285"/>
      <c r="D106" s="285"/>
      <c r="E106" s="285"/>
      <c r="F106" s="285"/>
      <c r="G106" s="285"/>
      <c r="H106" s="285"/>
      <c r="I106" s="286"/>
    </row>
    <row r="107" spans="2:12" s="127" customFormat="1" ht="60" customHeight="1">
      <c r="B107" s="259" t="s">
        <v>412</v>
      </c>
      <c r="C107" s="260" t="str">
        <f>'Implantação de PALMA'!A17</f>
        <v>1.7</v>
      </c>
      <c r="D107" s="400" t="s">
        <v>413</v>
      </c>
      <c r="E107" s="401"/>
      <c r="F107" s="401"/>
      <c r="G107" s="401"/>
      <c r="H107" s="401"/>
      <c r="I107" s="402"/>
      <c r="K107" s="127" t="s">
        <v>438</v>
      </c>
    </row>
    <row r="108" spans="2:12" s="206" customFormat="1" ht="54.75" customHeight="1">
      <c r="B108" s="333" t="str">
        <f>B82</f>
        <v>OBRA: Unidade de produção de Palma Irrigada, no Estado de Pernambuco, área de atuação da 3ª superintendência regional da CODEVASF.</v>
      </c>
      <c r="C108" s="334"/>
      <c r="D108" s="334"/>
      <c r="E108" s="334"/>
      <c r="F108" s="334"/>
      <c r="G108" s="335"/>
      <c r="H108" s="336" t="s">
        <v>458</v>
      </c>
      <c r="I108" s="337"/>
    </row>
    <row r="109" spans="2:12" s="206" customFormat="1" ht="37.5" customHeight="1">
      <c r="B109" s="403" t="s">
        <v>536</v>
      </c>
      <c r="C109" s="404"/>
      <c r="D109" s="404"/>
      <c r="E109" s="404"/>
      <c r="F109" s="404"/>
      <c r="G109" s="405"/>
      <c r="H109" s="261" t="s">
        <v>415</v>
      </c>
      <c r="I109" s="262" t="s">
        <v>32</v>
      </c>
    </row>
    <row r="110" spans="2:12" s="206" customFormat="1" ht="30" customHeight="1">
      <c r="B110" s="406" t="s">
        <v>416</v>
      </c>
      <c r="C110" s="407"/>
      <c r="D110" s="407"/>
      <c r="E110" s="407"/>
      <c r="F110" s="407"/>
      <c r="G110" s="407"/>
      <c r="H110" s="407"/>
      <c r="I110" s="408"/>
    </row>
    <row r="111" spans="2:12" s="206" customFormat="1" ht="30" customHeight="1">
      <c r="B111" s="263" t="s">
        <v>4</v>
      </c>
      <c r="C111" s="134" t="s">
        <v>417</v>
      </c>
      <c r="D111" s="264" t="s">
        <v>6</v>
      </c>
      <c r="E111" s="264" t="s">
        <v>418</v>
      </c>
      <c r="F111" s="264" t="s">
        <v>419</v>
      </c>
      <c r="G111" s="264" t="s">
        <v>420</v>
      </c>
      <c r="H111" s="264" t="s">
        <v>421</v>
      </c>
      <c r="I111" s="265" t="s">
        <v>422</v>
      </c>
    </row>
    <row r="112" spans="2:12" s="206" customFormat="1" ht="30" customHeight="1">
      <c r="B112" s="266"/>
      <c r="C112" s="267"/>
      <c r="D112" s="268"/>
      <c r="E112" s="269"/>
      <c r="F112" s="269"/>
      <c r="G112" s="269"/>
      <c r="H112" s="269"/>
      <c r="I112" s="205">
        <f>D112*E112*G112+D112*F112*H112</f>
        <v>0</v>
      </c>
    </row>
    <row r="113" spans="2:11" s="206" customFormat="1" ht="30" customHeight="1">
      <c r="B113" s="409" t="s">
        <v>80</v>
      </c>
      <c r="C113" s="410"/>
      <c r="D113" s="410"/>
      <c r="E113" s="410"/>
      <c r="F113" s="410"/>
      <c r="G113" s="410"/>
      <c r="H113" s="411"/>
      <c r="I113" s="270">
        <f>SUM(I112:I112)</f>
        <v>0</v>
      </c>
    </row>
    <row r="114" spans="2:11" s="206" customFormat="1" ht="30" customHeight="1">
      <c r="B114" s="406" t="s">
        <v>83</v>
      </c>
      <c r="C114" s="407"/>
      <c r="D114" s="407"/>
      <c r="E114" s="407"/>
      <c r="F114" s="407"/>
      <c r="G114" s="407"/>
      <c r="H114" s="407"/>
      <c r="I114" s="408"/>
    </row>
    <row r="115" spans="2:11" s="206" customFormat="1" ht="30" customHeight="1">
      <c r="B115" s="271" t="s">
        <v>4</v>
      </c>
      <c r="C115" s="134" t="s">
        <v>417</v>
      </c>
      <c r="D115" s="272" t="s">
        <v>6</v>
      </c>
      <c r="E115" s="273"/>
      <c r="F115" s="273"/>
      <c r="G115" s="273"/>
      <c r="H115" s="272" t="s">
        <v>423</v>
      </c>
      <c r="I115" s="274" t="s">
        <v>422</v>
      </c>
    </row>
    <row r="116" spans="2:11" s="206" customFormat="1" ht="30" customHeight="1">
      <c r="B116" s="275"/>
      <c r="C116" s="276"/>
      <c r="D116" s="277"/>
      <c r="E116" s="273"/>
      <c r="F116" s="273"/>
      <c r="G116" s="273"/>
      <c r="H116" s="272"/>
      <c r="I116" s="274">
        <f>H116*D116</f>
        <v>0</v>
      </c>
      <c r="K116" s="206">
        <v>0.45</v>
      </c>
    </row>
    <row r="117" spans="2:11" s="206" customFormat="1" ht="30" customHeight="1">
      <c r="B117" s="409" t="s">
        <v>80</v>
      </c>
      <c r="C117" s="410"/>
      <c r="D117" s="410"/>
      <c r="E117" s="410"/>
      <c r="F117" s="410"/>
      <c r="G117" s="410"/>
      <c r="H117" s="411"/>
      <c r="I117" s="274">
        <f>SUM(I116:I116)</f>
        <v>0</v>
      </c>
    </row>
    <row r="118" spans="2:11" s="206" customFormat="1" ht="30" customHeight="1">
      <c r="B118" s="406" t="s">
        <v>429</v>
      </c>
      <c r="C118" s="407"/>
      <c r="D118" s="407"/>
      <c r="E118" s="407"/>
      <c r="F118" s="407"/>
      <c r="G118" s="407"/>
      <c r="H118" s="407"/>
      <c r="I118" s="408"/>
    </row>
    <row r="119" spans="2:11" s="206" customFormat="1" ht="30" customHeight="1">
      <c r="B119" s="278" t="s">
        <v>4</v>
      </c>
      <c r="C119" s="134" t="s">
        <v>417</v>
      </c>
      <c r="D119" s="272" t="s">
        <v>6</v>
      </c>
      <c r="E119" s="273"/>
      <c r="F119" s="273"/>
      <c r="G119" s="273"/>
      <c r="H119" s="272" t="s">
        <v>423</v>
      </c>
      <c r="I119" s="274" t="s">
        <v>422</v>
      </c>
    </row>
    <row r="120" spans="2:11" s="206" customFormat="1" ht="30" customHeight="1">
      <c r="B120" s="266"/>
      <c r="C120" s="272"/>
      <c r="D120" s="273"/>
      <c r="E120" s="273"/>
      <c r="F120" s="273"/>
      <c r="G120" s="273"/>
      <c r="H120" s="272"/>
      <c r="I120" s="274">
        <f>D120*H120</f>
        <v>0</v>
      </c>
    </row>
    <row r="121" spans="2:11" s="206" customFormat="1" ht="30" customHeight="1">
      <c r="B121" s="409" t="s">
        <v>80</v>
      </c>
      <c r="C121" s="410"/>
      <c r="D121" s="410"/>
      <c r="E121" s="410"/>
      <c r="F121" s="410"/>
      <c r="G121" s="410"/>
      <c r="H121" s="411"/>
      <c r="I121" s="274">
        <f>SUM(I120:I120)</f>
        <v>0</v>
      </c>
    </row>
    <row r="122" spans="2:11" s="206" customFormat="1" ht="30" customHeight="1">
      <c r="B122" s="406" t="s">
        <v>430</v>
      </c>
      <c r="C122" s="407"/>
      <c r="D122" s="407"/>
      <c r="E122" s="407"/>
      <c r="F122" s="407"/>
      <c r="G122" s="407"/>
      <c r="H122" s="407"/>
      <c r="I122" s="408"/>
    </row>
    <row r="123" spans="2:11" s="206" customFormat="1" ht="30" customHeight="1">
      <c r="B123" s="271" t="s">
        <v>4</v>
      </c>
      <c r="C123" s="134" t="s">
        <v>417</v>
      </c>
      <c r="D123" s="279" t="s">
        <v>6</v>
      </c>
      <c r="E123" s="273"/>
      <c r="F123" s="273"/>
      <c r="G123" s="273"/>
      <c r="H123" s="272" t="s">
        <v>423</v>
      </c>
      <c r="I123" s="274" t="s">
        <v>422</v>
      </c>
    </row>
    <row r="124" spans="2:11" s="206" customFormat="1" ht="30" customHeight="1">
      <c r="B124" s="280" t="s">
        <v>432</v>
      </c>
      <c r="C124" s="281" t="s">
        <v>152</v>
      </c>
      <c r="D124" s="300">
        <v>3.0000000000000001E-3</v>
      </c>
      <c r="E124" s="273"/>
      <c r="F124" s="273"/>
      <c r="G124" s="273"/>
      <c r="H124" s="269">
        <f>Insumos!E10</f>
        <v>6.53</v>
      </c>
      <c r="I124" s="274">
        <f>H124*D124</f>
        <v>0.02</v>
      </c>
    </row>
    <row r="125" spans="2:11" s="206" customFormat="1" ht="30" customHeight="1">
      <c r="B125" s="282" t="s">
        <v>532</v>
      </c>
      <c r="C125" s="281" t="s">
        <v>152</v>
      </c>
      <c r="D125" s="300">
        <v>1E-3</v>
      </c>
      <c r="E125" s="273"/>
      <c r="F125" s="273"/>
      <c r="G125" s="273"/>
      <c r="H125" s="272">
        <f>Insumos!E12</f>
        <v>18.989999999999998</v>
      </c>
      <c r="I125" s="274">
        <f>H125*D125</f>
        <v>0.02</v>
      </c>
    </row>
    <row r="126" spans="2:11" s="206" customFormat="1" ht="30" customHeight="1">
      <c r="B126" s="347" t="s">
        <v>555</v>
      </c>
      <c r="C126" s="348"/>
      <c r="D126" s="348"/>
      <c r="E126" s="348"/>
      <c r="F126" s="348"/>
      <c r="G126" s="348"/>
      <c r="H126" s="348"/>
      <c r="I126" s="274"/>
    </row>
    <row r="127" spans="2:11" s="206" customFormat="1" ht="30" customHeight="1">
      <c r="B127" s="409" t="s">
        <v>80</v>
      </c>
      <c r="C127" s="410"/>
      <c r="D127" s="410"/>
      <c r="E127" s="410"/>
      <c r="F127" s="410"/>
      <c r="G127" s="410"/>
      <c r="H127" s="411"/>
      <c r="I127" s="270">
        <f>SUM(I124:I126)</f>
        <v>0.04</v>
      </c>
    </row>
    <row r="128" spans="2:11" s="206" customFormat="1" ht="30" customHeight="1">
      <c r="B128" s="167" t="s">
        <v>433</v>
      </c>
      <c r="C128" s="168">
        <v>1</v>
      </c>
      <c r="D128" s="393" t="s">
        <v>434</v>
      </c>
      <c r="E128" s="393"/>
      <c r="F128" s="393"/>
      <c r="G128" s="393"/>
      <c r="H128" s="394"/>
      <c r="I128" s="169">
        <f>I127+I121+I117+I113</f>
        <v>0.04</v>
      </c>
      <c r="K128" s="283"/>
    </row>
    <row r="129" spans="2:12" s="206" customFormat="1" ht="30" customHeight="1">
      <c r="B129" s="352" t="s">
        <v>435</v>
      </c>
      <c r="C129" s="353"/>
      <c r="D129" s="353"/>
      <c r="E129" s="353"/>
      <c r="F129" s="353"/>
      <c r="G129" s="353"/>
      <c r="H129" s="354"/>
      <c r="I129" s="170">
        <f>I128/C128</f>
        <v>0.04</v>
      </c>
      <c r="J129" s="206">
        <v>74.34</v>
      </c>
      <c r="L129" s="283"/>
    </row>
    <row r="130" spans="2:12" s="206" customFormat="1" ht="30" customHeight="1">
      <c r="B130" s="171" t="s">
        <v>454</v>
      </c>
      <c r="C130" s="198">
        <v>24.5</v>
      </c>
      <c r="D130" s="395" t="s">
        <v>78</v>
      </c>
      <c r="E130" s="395"/>
      <c r="F130" s="395"/>
      <c r="G130" s="395"/>
      <c r="H130" s="395"/>
      <c r="I130" s="143">
        <f>I129/100*C130</f>
        <v>0.01</v>
      </c>
    </row>
    <row r="131" spans="2:12" s="284" customFormat="1" ht="60" customHeight="1" thickBot="1">
      <c r="B131" s="412" t="s">
        <v>437</v>
      </c>
      <c r="C131" s="413"/>
      <c r="D131" s="413"/>
      <c r="E131" s="413"/>
      <c r="F131" s="413"/>
      <c r="G131" s="413"/>
      <c r="H131" s="413"/>
      <c r="I131" s="173">
        <f>SUM(I129:I130)</f>
        <v>0.05</v>
      </c>
      <c r="K131" s="284" t="s">
        <v>438</v>
      </c>
    </row>
    <row r="132" spans="2:12" s="175" customFormat="1" ht="18.75" customHeight="1">
      <c r="B132" s="179"/>
      <c r="C132" s="179"/>
      <c r="D132" s="179"/>
      <c r="E132" s="179"/>
      <c r="F132" s="179"/>
      <c r="G132" s="179"/>
      <c r="H132" s="179"/>
      <c r="I132" s="180"/>
    </row>
    <row r="133" spans="2:12" ht="13.5" thickBot="1"/>
    <row r="134" spans="2:12" s="127" customFormat="1" ht="60" customHeight="1">
      <c r="B134" s="259" t="s">
        <v>412</v>
      </c>
      <c r="C134" s="260" t="str">
        <f>'Implantação de PALMA'!A18</f>
        <v>1.8</v>
      </c>
      <c r="D134" s="400" t="s">
        <v>413</v>
      </c>
      <c r="E134" s="401"/>
      <c r="F134" s="401"/>
      <c r="G134" s="401"/>
      <c r="H134" s="401"/>
      <c r="I134" s="402"/>
      <c r="K134" s="127" t="s">
        <v>438</v>
      </c>
    </row>
    <row r="135" spans="2:12" s="206" customFormat="1" ht="54.75" customHeight="1">
      <c r="B135" s="333" t="str">
        <f>B108</f>
        <v>OBRA: Unidade de produção de Palma Irrigada, no Estado de Pernambuco, área de atuação da 3ª superintendência regional da CODEVASF.</v>
      </c>
      <c r="C135" s="334"/>
      <c r="D135" s="334"/>
      <c r="E135" s="334"/>
      <c r="F135" s="334"/>
      <c r="G135" s="335"/>
      <c r="H135" s="336" t="s">
        <v>458</v>
      </c>
      <c r="I135" s="337"/>
    </row>
    <row r="136" spans="2:12" s="206" customFormat="1" ht="37.5" customHeight="1">
      <c r="B136" s="403" t="s">
        <v>538</v>
      </c>
      <c r="C136" s="404"/>
      <c r="D136" s="404"/>
      <c r="E136" s="404"/>
      <c r="F136" s="404"/>
      <c r="G136" s="405"/>
      <c r="H136" s="261" t="s">
        <v>415</v>
      </c>
      <c r="I136" s="262" t="s">
        <v>537</v>
      </c>
    </row>
    <row r="137" spans="2:12" s="206" customFormat="1" ht="30" customHeight="1">
      <c r="B137" s="406" t="s">
        <v>416</v>
      </c>
      <c r="C137" s="407"/>
      <c r="D137" s="407"/>
      <c r="E137" s="407"/>
      <c r="F137" s="407"/>
      <c r="G137" s="407"/>
      <c r="H137" s="407"/>
      <c r="I137" s="408"/>
    </row>
    <row r="138" spans="2:12" s="206" customFormat="1" ht="30" customHeight="1">
      <c r="B138" s="263" t="s">
        <v>4</v>
      </c>
      <c r="C138" s="134" t="s">
        <v>417</v>
      </c>
      <c r="D138" s="264" t="s">
        <v>6</v>
      </c>
      <c r="E138" s="264" t="s">
        <v>418</v>
      </c>
      <c r="F138" s="264" t="s">
        <v>419</v>
      </c>
      <c r="G138" s="264" t="s">
        <v>420</v>
      </c>
      <c r="H138" s="264" t="s">
        <v>421</v>
      </c>
      <c r="I138" s="265" t="s">
        <v>422</v>
      </c>
    </row>
    <row r="139" spans="2:12" s="206" customFormat="1" ht="30" customHeight="1">
      <c r="B139" s="266"/>
      <c r="C139" s="267"/>
      <c r="D139" s="268"/>
      <c r="E139" s="269"/>
      <c r="F139" s="269"/>
      <c r="G139" s="269"/>
      <c r="H139" s="269"/>
      <c r="I139" s="205">
        <f>D139*E139*G139+D139*F139*H139</f>
        <v>0</v>
      </c>
    </row>
    <row r="140" spans="2:12" s="206" customFormat="1" ht="30" customHeight="1">
      <c r="B140" s="409" t="s">
        <v>80</v>
      </c>
      <c r="C140" s="410"/>
      <c r="D140" s="410"/>
      <c r="E140" s="410"/>
      <c r="F140" s="410"/>
      <c r="G140" s="410"/>
      <c r="H140" s="411"/>
      <c r="I140" s="270">
        <f>SUM(I139:I139)</f>
        <v>0</v>
      </c>
    </row>
    <row r="141" spans="2:12" s="206" customFormat="1" ht="30" customHeight="1">
      <c r="B141" s="406" t="s">
        <v>83</v>
      </c>
      <c r="C141" s="407"/>
      <c r="D141" s="407"/>
      <c r="E141" s="407"/>
      <c r="F141" s="407"/>
      <c r="G141" s="407"/>
      <c r="H141" s="407"/>
      <c r="I141" s="408"/>
    </row>
    <row r="142" spans="2:12" s="206" customFormat="1" ht="30" customHeight="1">
      <c r="B142" s="271" t="s">
        <v>4</v>
      </c>
      <c r="C142" s="134" t="s">
        <v>417</v>
      </c>
      <c r="D142" s="272" t="s">
        <v>6</v>
      </c>
      <c r="E142" s="273"/>
      <c r="F142" s="273"/>
      <c r="G142" s="273"/>
      <c r="H142" s="272" t="s">
        <v>423</v>
      </c>
      <c r="I142" s="274" t="s">
        <v>422</v>
      </c>
    </row>
    <row r="143" spans="2:12" s="206" customFormat="1" ht="30" customHeight="1">
      <c r="B143" s="275"/>
      <c r="C143" s="276"/>
      <c r="D143" s="277"/>
      <c r="E143" s="273"/>
      <c r="F143" s="273"/>
      <c r="G143" s="273"/>
      <c r="H143" s="272"/>
      <c r="I143" s="274">
        <f>H143*D143</f>
        <v>0</v>
      </c>
      <c r="K143" s="206">
        <v>0.45</v>
      </c>
    </row>
    <row r="144" spans="2:12" s="206" customFormat="1" ht="30" customHeight="1">
      <c r="B144" s="409" t="s">
        <v>80</v>
      </c>
      <c r="C144" s="410"/>
      <c r="D144" s="410"/>
      <c r="E144" s="410"/>
      <c r="F144" s="410"/>
      <c r="G144" s="410"/>
      <c r="H144" s="411"/>
      <c r="I144" s="274">
        <f>SUM(I143:I143)</f>
        <v>0</v>
      </c>
    </row>
    <row r="145" spans="2:12" s="206" customFormat="1" ht="30" customHeight="1">
      <c r="B145" s="406" t="s">
        <v>429</v>
      </c>
      <c r="C145" s="407"/>
      <c r="D145" s="407"/>
      <c r="E145" s="407"/>
      <c r="F145" s="407"/>
      <c r="G145" s="407"/>
      <c r="H145" s="407"/>
      <c r="I145" s="408"/>
    </row>
    <row r="146" spans="2:12" s="206" customFormat="1" ht="30" customHeight="1">
      <c r="B146" s="278" t="s">
        <v>4</v>
      </c>
      <c r="C146" s="134" t="s">
        <v>417</v>
      </c>
      <c r="D146" s="272" t="s">
        <v>6</v>
      </c>
      <c r="E146" s="273"/>
      <c r="F146" s="273"/>
      <c r="G146" s="273"/>
      <c r="H146" s="272" t="s">
        <v>423</v>
      </c>
      <c r="I146" s="274" t="s">
        <v>422</v>
      </c>
    </row>
    <row r="147" spans="2:12" s="206" customFormat="1" ht="30" customHeight="1">
      <c r="B147" s="266"/>
      <c r="C147" s="272"/>
      <c r="D147" s="273"/>
      <c r="E147" s="273"/>
      <c r="F147" s="273"/>
      <c r="G147" s="273"/>
      <c r="H147" s="272"/>
      <c r="I147" s="274">
        <f>D147*H147</f>
        <v>0</v>
      </c>
    </row>
    <row r="148" spans="2:12" s="206" customFormat="1" ht="30" customHeight="1">
      <c r="B148" s="409" t="s">
        <v>80</v>
      </c>
      <c r="C148" s="410"/>
      <c r="D148" s="410"/>
      <c r="E148" s="410"/>
      <c r="F148" s="410"/>
      <c r="G148" s="410"/>
      <c r="H148" s="411"/>
      <c r="I148" s="274">
        <f>SUM(I147:I147)</f>
        <v>0</v>
      </c>
    </row>
    <row r="149" spans="2:12" s="206" customFormat="1" ht="30" customHeight="1">
      <c r="B149" s="406" t="s">
        <v>430</v>
      </c>
      <c r="C149" s="407"/>
      <c r="D149" s="407"/>
      <c r="E149" s="407"/>
      <c r="F149" s="407"/>
      <c r="G149" s="407"/>
      <c r="H149" s="407"/>
      <c r="I149" s="408"/>
    </row>
    <row r="150" spans="2:12" s="206" customFormat="1" ht="30" customHeight="1">
      <c r="B150" s="271" t="s">
        <v>4</v>
      </c>
      <c r="C150" s="134" t="s">
        <v>417</v>
      </c>
      <c r="D150" s="279" t="s">
        <v>6</v>
      </c>
      <c r="E150" s="273"/>
      <c r="F150" s="273"/>
      <c r="G150" s="273"/>
      <c r="H150" s="272" t="s">
        <v>423</v>
      </c>
      <c r="I150" s="274" t="s">
        <v>422</v>
      </c>
    </row>
    <row r="151" spans="2:12" s="206" customFormat="1" ht="30" customHeight="1">
      <c r="B151" s="280" t="s">
        <v>432</v>
      </c>
      <c r="C151" s="281" t="s">
        <v>152</v>
      </c>
      <c r="D151" s="300">
        <v>2</v>
      </c>
      <c r="E151" s="273"/>
      <c r="F151" s="273"/>
      <c r="G151" s="273"/>
      <c r="H151" s="269">
        <f>Insumos!E10</f>
        <v>6.53</v>
      </c>
      <c r="I151" s="274">
        <f>H151*D151</f>
        <v>13.06</v>
      </c>
    </row>
    <row r="152" spans="2:12" s="206" customFormat="1" ht="30" customHeight="1">
      <c r="B152" s="282" t="s">
        <v>532</v>
      </c>
      <c r="C152" s="281" t="s">
        <v>152</v>
      </c>
      <c r="D152" s="300">
        <v>0.8</v>
      </c>
      <c r="E152" s="273"/>
      <c r="F152" s="273"/>
      <c r="G152" s="273"/>
      <c r="H152" s="272">
        <f>Insumos!E12</f>
        <v>18.989999999999998</v>
      </c>
      <c r="I152" s="274">
        <f>H152*D152</f>
        <v>15.19</v>
      </c>
    </row>
    <row r="153" spans="2:12" s="206" customFormat="1" ht="30" customHeight="1">
      <c r="B153" s="347" t="s">
        <v>555</v>
      </c>
      <c r="C153" s="348"/>
      <c r="D153" s="348"/>
      <c r="E153" s="348"/>
      <c r="F153" s="348"/>
      <c r="G153" s="348"/>
      <c r="H153" s="348"/>
      <c r="I153" s="274"/>
    </row>
    <row r="154" spans="2:12" s="206" customFormat="1" ht="30" customHeight="1">
      <c r="B154" s="409" t="s">
        <v>80</v>
      </c>
      <c r="C154" s="410"/>
      <c r="D154" s="410"/>
      <c r="E154" s="410"/>
      <c r="F154" s="410"/>
      <c r="G154" s="410"/>
      <c r="H154" s="411"/>
      <c r="I154" s="270">
        <f>SUM(I151:I153)</f>
        <v>28.25</v>
      </c>
    </row>
    <row r="155" spans="2:12" s="206" customFormat="1" ht="30" customHeight="1">
      <c r="B155" s="167" t="s">
        <v>433</v>
      </c>
      <c r="C155" s="168">
        <v>1</v>
      </c>
      <c r="D155" s="393" t="s">
        <v>434</v>
      </c>
      <c r="E155" s="393"/>
      <c r="F155" s="393"/>
      <c r="G155" s="393"/>
      <c r="H155" s="394"/>
      <c r="I155" s="169">
        <f>I154+I148+I144+I140</f>
        <v>28.25</v>
      </c>
      <c r="K155" s="283"/>
    </row>
    <row r="156" spans="2:12" s="206" customFormat="1" ht="30" customHeight="1">
      <c r="B156" s="352" t="s">
        <v>435</v>
      </c>
      <c r="C156" s="353"/>
      <c r="D156" s="353"/>
      <c r="E156" s="353"/>
      <c r="F156" s="353"/>
      <c r="G156" s="353"/>
      <c r="H156" s="354"/>
      <c r="I156" s="170">
        <f>I155/C155</f>
        <v>28.25</v>
      </c>
      <c r="J156" s="206">
        <v>74.34</v>
      </c>
      <c r="L156" s="283"/>
    </row>
    <row r="157" spans="2:12" s="206" customFormat="1" ht="30" customHeight="1">
      <c r="B157" s="171" t="s">
        <v>454</v>
      </c>
      <c r="C157" s="198">
        <v>24.5</v>
      </c>
      <c r="D157" s="395" t="s">
        <v>78</v>
      </c>
      <c r="E157" s="395"/>
      <c r="F157" s="395"/>
      <c r="G157" s="395"/>
      <c r="H157" s="395"/>
      <c r="I157" s="143">
        <f>I156/100*C157</f>
        <v>6.92</v>
      </c>
    </row>
    <row r="158" spans="2:12" s="284" customFormat="1" ht="60" customHeight="1" thickBot="1">
      <c r="B158" s="412" t="s">
        <v>437</v>
      </c>
      <c r="C158" s="413"/>
      <c r="D158" s="413"/>
      <c r="E158" s="413"/>
      <c r="F158" s="413"/>
      <c r="G158" s="413"/>
      <c r="H158" s="413"/>
      <c r="I158" s="173">
        <f>SUM(I156:I157)</f>
        <v>35.17</v>
      </c>
      <c r="K158" s="284" t="s">
        <v>438</v>
      </c>
    </row>
    <row r="159" spans="2:12" s="175" customFormat="1" ht="18.75" customHeight="1">
      <c r="B159" s="179"/>
      <c r="C159" s="179"/>
      <c r="D159" s="179"/>
      <c r="E159" s="179"/>
      <c r="F159" s="179"/>
      <c r="G159" s="179"/>
      <c r="H159" s="179"/>
      <c r="I159" s="180"/>
    </row>
    <row r="161" spans="2:9" s="175" customFormat="1" ht="30" customHeight="1">
      <c r="B161" s="179"/>
      <c r="C161" s="179"/>
      <c r="D161" s="179"/>
      <c r="E161" s="179"/>
      <c r="F161" s="179"/>
      <c r="G161" s="179"/>
      <c r="H161" s="179"/>
      <c r="I161" s="180"/>
    </row>
  </sheetData>
  <mergeCells count="102">
    <mergeCell ref="B137:I137"/>
    <mergeCell ref="B140:H140"/>
    <mergeCell ref="B141:I141"/>
    <mergeCell ref="D155:H155"/>
    <mergeCell ref="B156:H156"/>
    <mergeCell ref="D157:H157"/>
    <mergeCell ref="B158:H158"/>
    <mergeCell ref="B144:H144"/>
    <mergeCell ref="B145:I145"/>
    <mergeCell ref="B148:H148"/>
    <mergeCell ref="B149:I149"/>
    <mergeCell ref="B153:H153"/>
    <mergeCell ref="B154:H154"/>
    <mergeCell ref="B127:H127"/>
    <mergeCell ref="D128:H128"/>
    <mergeCell ref="B129:H129"/>
    <mergeCell ref="D130:H130"/>
    <mergeCell ref="B131:H131"/>
    <mergeCell ref="D134:I134"/>
    <mergeCell ref="B135:G135"/>
    <mergeCell ref="H135:I135"/>
    <mergeCell ref="B136:G136"/>
    <mergeCell ref="B109:G109"/>
    <mergeCell ref="B110:I110"/>
    <mergeCell ref="B113:H113"/>
    <mergeCell ref="B114:I114"/>
    <mergeCell ref="B117:H117"/>
    <mergeCell ref="B118:I118"/>
    <mergeCell ref="B121:H121"/>
    <mergeCell ref="B122:I122"/>
    <mergeCell ref="B126:H126"/>
    <mergeCell ref="D2:I2"/>
    <mergeCell ref="B3:G3"/>
    <mergeCell ref="H3:I3"/>
    <mergeCell ref="B4:G4"/>
    <mergeCell ref="B5:I5"/>
    <mergeCell ref="B8:H8"/>
    <mergeCell ref="D107:I107"/>
    <mergeCell ref="B108:G108"/>
    <mergeCell ref="H108:I108"/>
    <mergeCell ref="B21:H21"/>
    <mergeCell ref="D22:H22"/>
    <mergeCell ref="B23:H23"/>
    <mergeCell ref="D24:H24"/>
    <mergeCell ref="B25:H25"/>
    <mergeCell ref="D27:I27"/>
    <mergeCell ref="B9:I9"/>
    <mergeCell ref="B12:H12"/>
    <mergeCell ref="B13:I13"/>
    <mergeCell ref="B16:H16"/>
    <mergeCell ref="B17:I17"/>
    <mergeCell ref="B20:H20"/>
    <mergeCell ref="B38:H38"/>
    <mergeCell ref="B39:I39"/>
    <mergeCell ref="B42:H42"/>
    <mergeCell ref="B43:I43"/>
    <mergeCell ref="B47:H47"/>
    <mergeCell ref="B48:H48"/>
    <mergeCell ref="B28:G28"/>
    <mergeCell ref="H28:I28"/>
    <mergeCell ref="B29:G29"/>
    <mergeCell ref="B30:I30"/>
    <mergeCell ref="B34:H34"/>
    <mergeCell ref="B35:I35"/>
    <mergeCell ref="B56:G56"/>
    <mergeCell ref="B57:I57"/>
    <mergeCell ref="B61:H61"/>
    <mergeCell ref="B62:I62"/>
    <mergeCell ref="B65:H65"/>
    <mergeCell ref="B66:I66"/>
    <mergeCell ref="D49:H49"/>
    <mergeCell ref="B50:H50"/>
    <mergeCell ref="D51:H51"/>
    <mergeCell ref="B52:H52"/>
    <mergeCell ref="D54:I54"/>
    <mergeCell ref="B55:G55"/>
    <mergeCell ref="H55:I55"/>
    <mergeCell ref="D78:H78"/>
    <mergeCell ref="B79:H79"/>
    <mergeCell ref="D81:I81"/>
    <mergeCell ref="B82:G82"/>
    <mergeCell ref="H82:I82"/>
    <mergeCell ref="B83:G83"/>
    <mergeCell ref="B69:H69"/>
    <mergeCell ref="B70:I70"/>
    <mergeCell ref="B74:H74"/>
    <mergeCell ref="B75:H75"/>
    <mergeCell ref="D76:H76"/>
    <mergeCell ref="B77:H77"/>
    <mergeCell ref="B105:H105"/>
    <mergeCell ref="B96:I96"/>
    <mergeCell ref="B100:H100"/>
    <mergeCell ref="B101:H101"/>
    <mergeCell ref="D102:H102"/>
    <mergeCell ref="B103:H103"/>
    <mergeCell ref="D104:H104"/>
    <mergeCell ref="B84:I84"/>
    <mergeCell ref="B87:H87"/>
    <mergeCell ref="B88:I88"/>
    <mergeCell ref="B91:H91"/>
    <mergeCell ref="B92:I92"/>
    <mergeCell ref="B95:H95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rowBreaks count="5" manualBreakCount="5">
    <brk id="26" max="8" man="1"/>
    <brk id="53" max="8" man="1"/>
    <brk id="80" max="8" man="1"/>
    <brk id="106" max="8" man="1"/>
    <brk id="13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6600FF"/>
  </sheetPr>
  <dimension ref="A1:IT24"/>
  <sheetViews>
    <sheetView view="pageBreakPreview" zoomScale="108" zoomScaleNormal="79" zoomScaleSheetLayoutView="108" workbookViewId="0">
      <selection activeCell="E24" sqref="E24"/>
    </sheetView>
  </sheetViews>
  <sheetFormatPr defaultRowHeight="12.75"/>
  <cols>
    <col min="1" max="1" width="8.140625" style="2" customWidth="1"/>
    <col min="2" max="2" width="47.42578125" style="1" customWidth="1"/>
    <col min="3" max="3" width="8.42578125" style="2" customWidth="1"/>
    <col min="4" max="4" width="11.140625" style="3" customWidth="1"/>
    <col min="5" max="5" width="11.42578125" style="3" customWidth="1"/>
    <col min="6" max="6" width="12" style="1" customWidth="1"/>
    <col min="7" max="254" width="9.140625" style="1"/>
  </cols>
  <sheetData>
    <row r="1" spans="1:6">
      <c r="A1" s="2" t="s">
        <v>0</v>
      </c>
    </row>
    <row r="2" spans="1:6" ht="29.25" customHeight="1">
      <c r="A2" s="327"/>
      <c r="B2" s="327"/>
      <c r="C2" s="327"/>
      <c r="D2" s="327"/>
      <c r="E2" s="327"/>
      <c r="F2" s="327"/>
    </row>
    <row r="4" spans="1:6">
      <c r="A4" s="328" t="s">
        <v>1</v>
      </c>
      <c r="B4" s="328"/>
      <c r="C4" s="328"/>
      <c r="D4" s="328"/>
      <c r="E4" s="328"/>
      <c r="F4" s="328"/>
    </row>
    <row r="5" spans="1:6">
      <c r="A5" s="328" t="s">
        <v>2</v>
      </c>
      <c r="B5" s="328"/>
      <c r="C5" s="328"/>
      <c r="D5" s="328"/>
      <c r="E5" s="328"/>
      <c r="F5" s="328"/>
    </row>
    <row r="6" spans="1:6" ht="15" customHeight="1">
      <c r="A6" s="5"/>
      <c r="B6" s="5"/>
      <c r="C6" s="5"/>
      <c r="D6" s="5"/>
      <c r="E6" s="5"/>
      <c r="F6" s="5"/>
    </row>
    <row r="7" spans="1:6" ht="21" customHeight="1">
      <c r="A7" s="329" t="s">
        <v>547</v>
      </c>
      <c r="B7" s="329"/>
      <c r="C7" s="329"/>
      <c r="D7" s="329"/>
      <c r="E7" s="329"/>
      <c r="F7" s="329"/>
    </row>
    <row r="8" spans="1:6" ht="21" customHeight="1">
      <c r="A8" s="91"/>
      <c r="B8" s="91"/>
      <c r="C8" s="91"/>
      <c r="D8" s="91"/>
      <c r="E8" s="91"/>
      <c r="F8" s="91"/>
    </row>
    <row r="9" spans="1:6" ht="21" customHeight="1">
      <c r="A9" s="91"/>
      <c r="B9" s="91"/>
      <c r="C9" s="91"/>
      <c r="D9" s="91"/>
      <c r="E9" s="91"/>
      <c r="F9" s="91"/>
    </row>
    <row r="10" spans="1:6" ht="21" customHeight="1">
      <c r="A10" s="329" t="s">
        <v>155</v>
      </c>
      <c r="B10" s="329"/>
      <c r="C10" s="329"/>
      <c r="D10" s="329"/>
      <c r="E10" s="329"/>
      <c r="F10" s="329"/>
    </row>
    <row r="11" spans="1:6" ht="9" customHeight="1">
      <c r="A11" s="4"/>
      <c r="B11" s="6"/>
      <c r="C11" s="6"/>
      <c r="D11" s="6"/>
      <c r="E11" s="7"/>
      <c r="F11" s="8"/>
    </row>
    <row r="12" spans="1:6">
      <c r="A12" s="106" t="s">
        <v>3</v>
      </c>
      <c r="B12" s="106" t="s">
        <v>4</v>
      </c>
      <c r="C12" s="106" t="s">
        <v>5</v>
      </c>
      <c r="D12" s="107" t="s">
        <v>6</v>
      </c>
      <c r="E12" s="108" t="s">
        <v>7</v>
      </c>
      <c r="F12" s="106"/>
    </row>
    <row r="13" spans="1:6">
      <c r="A13" s="106"/>
      <c r="B13" s="106"/>
      <c r="C13" s="106"/>
      <c r="D13" s="107"/>
      <c r="E13" s="109" t="s">
        <v>8</v>
      </c>
      <c r="F13" s="106" t="s">
        <v>9</v>
      </c>
    </row>
    <row r="14" spans="1:6">
      <c r="A14" s="105" t="s">
        <v>10</v>
      </c>
      <c r="B14" s="302" t="s">
        <v>539</v>
      </c>
      <c r="C14" s="105" t="s">
        <v>12</v>
      </c>
      <c r="D14" s="301">
        <v>1</v>
      </c>
      <c r="E14" s="301">
        <f>RESUMO_CPU!I31</f>
        <v>446.01</v>
      </c>
      <c r="F14" s="103">
        <f>D14*E14</f>
        <v>446.01</v>
      </c>
    </row>
    <row r="15" spans="1:6">
      <c r="A15" s="105" t="s">
        <v>13</v>
      </c>
      <c r="B15" s="302" t="s">
        <v>540</v>
      </c>
      <c r="C15" s="105" t="s">
        <v>12</v>
      </c>
      <c r="D15" s="301">
        <v>1</v>
      </c>
      <c r="E15" s="301">
        <f>RESUMO_CPU!I58</f>
        <v>446.01</v>
      </c>
      <c r="F15" s="103">
        <f>D15*E15</f>
        <v>446.01</v>
      </c>
    </row>
    <row r="16" spans="1:6">
      <c r="A16" s="105" t="s">
        <v>16</v>
      </c>
      <c r="B16" s="302" t="s">
        <v>541</v>
      </c>
      <c r="C16" s="105" t="s">
        <v>269</v>
      </c>
      <c r="D16" s="301">
        <v>3</v>
      </c>
      <c r="E16" s="301">
        <f>RESUMO_CPU!I87</f>
        <v>1374.23</v>
      </c>
      <c r="F16" s="103">
        <f>D16*E16</f>
        <v>4122.6899999999996</v>
      </c>
    </row>
    <row r="17" spans="1:6">
      <c r="A17" s="105" t="s">
        <v>18</v>
      </c>
      <c r="B17" s="303" t="s">
        <v>11</v>
      </c>
      <c r="C17" s="101" t="s">
        <v>12</v>
      </c>
      <c r="D17" s="102">
        <v>1</v>
      </c>
      <c r="E17" s="103">
        <f>Orçamento_Galpão!H49</f>
        <v>35750.550000000003</v>
      </c>
      <c r="F17" s="103">
        <f t="shared" ref="F17:F23" si="0">D17*E17</f>
        <v>35750.550000000003</v>
      </c>
    </row>
    <row r="18" spans="1:6">
      <c r="A18" s="105" t="s">
        <v>19</v>
      </c>
      <c r="B18" s="304" t="s">
        <v>14</v>
      </c>
      <c r="C18" s="104" t="s">
        <v>15</v>
      </c>
      <c r="D18" s="102">
        <v>1</v>
      </c>
      <c r="E18" s="103">
        <f>4644*1.245</f>
        <v>5781.78</v>
      </c>
      <c r="F18" s="103">
        <f t="shared" si="0"/>
        <v>5781.78</v>
      </c>
    </row>
    <row r="19" spans="1:6" ht="36" customHeight="1">
      <c r="A19" s="105" t="s">
        <v>21</v>
      </c>
      <c r="B19" s="305" t="s">
        <v>526</v>
      </c>
      <c r="C19" s="104" t="s">
        <v>17</v>
      </c>
      <c r="D19" s="102">
        <v>600</v>
      </c>
      <c r="E19" s="103">
        <f>Insumos!E274*1.245</f>
        <v>40.94</v>
      </c>
      <c r="F19" s="103">
        <f t="shared" si="0"/>
        <v>24564</v>
      </c>
    </row>
    <row r="20" spans="1:6" ht="24">
      <c r="A20" s="105" t="s">
        <v>62</v>
      </c>
      <c r="B20" s="305" t="s">
        <v>543</v>
      </c>
      <c r="C20" s="104" t="s">
        <v>12</v>
      </c>
      <c r="D20" s="102">
        <v>1</v>
      </c>
      <c r="E20" s="103">
        <f>Insumos!E217+Insumos!E276*1.245</f>
        <v>16617.14</v>
      </c>
      <c r="F20" s="103">
        <f t="shared" si="0"/>
        <v>16617.14</v>
      </c>
    </row>
    <row r="21" spans="1:6">
      <c r="A21" s="105" t="s">
        <v>65</v>
      </c>
      <c r="B21" s="304" t="s">
        <v>20</v>
      </c>
      <c r="C21" s="104" t="s">
        <v>12</v>
      </c>
      <c r="D21" s="102">
        <v>1</v>
      </c>
      <c r="E21" s="103">
        <f>'Casa para Elétrico'!G36</f>
        <v>3115.52</v>
      </c>
      <c r="F21" s="103">
        <f t="shared" si="0"/>
        <v>3115.52</v>
      </c>
    </row>
    <row r="22" spans="1:6">
      <c r="A22" s="105" t="s">
        <v>68</v>
      </c>
      <c r="B22" s="304" t="s">
        <v>545</v>
      </c>
      <c r="C22" s="104" t="s">
        <v>22</v>
      </c>
      <c r="D22" s="102">
        <v>1</v>
      </c>
      <c r="E22" s="103">
        <f>'Implantação de PALMA'!G27</f>
        <v>18318.349999999999</v>
      </c>
      <c r="F22" s="103">
        <f t="shared" si="0"/>
        <v>18318.349999999999</v>
      </c>
    </row>
    <row r="23" spans="1:6">
      <c r="A23" s="105" t="s">
        <v>73</v>
      </c>
      <c r="B23" s="304" t="s">
        <v>524</v>
      </c>
      <c r="C23" s="104" t="s">
        <v>32</v>
      </c>
      <c r="D23" s="102">
        <v>6.4</v>
      </c>
      <c r="E23" s="103">
        <f>Insumos!E273*1.245</f>
        <v>354.02</v>
      </c>
      <c r="F23" s="103">
        <f t="shared" si="0"/>
        <v>2265.73</v>
      </c>
    </row>
    <row r="24" spans="1:6" ht="15.75">
      <c r="A24" s="105"/>
      <c r="B24" s="110" t="s">
        <v>23</v>
      </c>
      <c r="C24" s="105"/>
      <c r="D24" s="111"/>
      <c r="E24" s="111"/>
      <c r="F24" s="112">
        <f>SUM(F14:F23)</f>
        <v>111427.78</v>
      </c>
    </row>
  </sheetData>
  <sheetProtection selectLockedCells="1" selectUnlockedCells="1"/>
  <mergeCells count="5">
    <mergeCell ref="A10:F10"/>
    <mergeCell ref="A2:F2"/>
    <mergeCell ref="A4:F4"/>
    <mergeCell ref="A5:F5"/>
    <mergeCell ref="A7:F7"/>
  </mergeCells>
  <phoneticPr fontId="8" type="noConversion"/>
  <printOptions horizontalCentered="1"/>
  <pageMargins left="0.51180555555555551" right="0.51180555555555551" top="0.78749999999999998" bottom="0.78749999999999998" header="0.51180555555555551" footer="0.51180555555555551"/>
  <pageSetup paperSize="9" scale="85" firstPageNumber="0" orientation="portrait" horizontalDpi="300" verticalDpi="300" r:id="rId1"/>
  <headerFooter alignWithMargins="0"/>
  <drawing r:id="rId2"/>
  <legacyDrawing r:id="rId3"/>
  <oleObjects>
    <oleObject progId="Figura do Microsoft Photo Editor 3.0" shapeId="1027" r:id="rId4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6600FF"/>
  </sheetPr>
  <dimension ref="B6:L89"/>
  <sheetViews>
    <sheetView view="pageBreakPreview" zoomScaleNormal="85" zoomScaleSheetLayoutView="100" workbookViewId="0">
      <selection activeCell="B11" sqref="B11"/>
    </sheetView>
  </sheetViews>
  <sheetFormatPr defaultRowHeight="12.75"/>
  <cols>
    <col min="1" max="1" width="1" customWidth="1"/>
    <col min="2" max="2" width="58.28515625" customWidth="1"/>
    <col min="3" max="3" width="14.85546875" customWidth="1"/>
    <col min="4" max="4" width="16.140625" customWidth="1"/>
    <col min="5" max="5" width="17.42578125" customWidth="1"/>
    <col min="6" max="6" width="15.7109375" customWidth="1"/>
    <col min="7" max="7" width="14.7109375" customWidth="1"/>
    <col min="8" max="9" width="13.28515625" customWidth="1"/>
    <col min="10" max="10" width="1.28515625" customWidth="1"/>
    <col min="11" max="11" width="18.140625" customWidth="1"/>
    <col min="12" max="12" width="14.7109375" customWidth="1"/>
    <col min="13" max="13" width="10.140625" customWidth="1"/>
  </cols>
  <sheetData>
    <row r="6" spans="2:12" ht="13.5" thickBot="1"/>
    <row r="7" spans="2:12" s="127" customFormat="1" ht="60" customHeight="1">
      <c r="B7" s="128" t="s">
        <v>412</v>
      </c>
      <c r="C7" s="182" t="str">
        <f>Orçamento_Galpão!B13</f>
        <v>1.0</v>
      </c>
      <c r="D7" s="330" t="s">
        <v>413</v>
      </c>
      <c r="E7" s="331"/>
      <c r="F7" s="331"/>
      <c r="G7" s="331"/>
      <c r="H7" s="331"/>
      <c r="I7" s="332"/>
    </row>
    <row r="8" spans="2:12" s="130" customFormat="1" ht="53.25" customHeight="1">
      <c r="B8" s="333" t="s">
        <v>548</v>
      </c>
      <c r="C8" s="334"/>
      <c r="D8" s="334"/>
      <c r="E8" s="334"/>
      <c r="F8" s="334"/>
      <c r="G8" s="335"/>
      <c r="H8" s="336" t="s">
        <v>458</v>
      </c>
      <c r="I8" s="337"/>
    </row>
    <row r="9" spans="2:12" s="130" customFormat="1" ht="30" customHeight="1">
      <c r="B9" s="338" t="s">
        <v>439</v>
      </c>
      <c r="C9" s="339"/>
      <c r="D9" s="339"/>
      <c r="E9" s="339"/>
      <c r="F9" s="339"/>
      <c r="G9" s="340"/>
      <c r="H9" s="183" t="s">
        <v>415</v>
      </c>
      <c r="I9" s="170" t="s">
        <v>12</v>
      </c>
    </row>
    <row r="10" spans="2:12" s="130" customFormat="1" ht="30" customHeight="1">
      <c r="B10" s="341" t="s">
        <v>416</v>
      </c>
      <c r="C10" s="342"/>
      <c r="D10" s="342"/>
      <c r="E10" s="342"/>
      <c r="F10" s="342"/>
      <c r="G10" s="342"/>
      <c r="H10" s="342"/>
      <c r="I10" s="343"/>
    </row>
    <row r="11" spans="2:12" s="130" customFormat="1" ht="30" customHeight="1">
      <c r="B11" s="184" t="s">
        <v>4</v>
      </c>
      <c r="C11" s="134" t="s">
        <v>417</v>
      </c>
      <c r="D11" s="135" t="s">
        <v>6</v>
      </c>
      <c r="E11" s="135" t="s">
        <v>418</v>
      </c>
      <c r="F11" s="135" t="s">
        <v>419</v>
      </c>
      <c r="G11" s="135" t="s">
        <v>420</v>
      </c>
      <c r="H11" s="135" t="s">
        <v>421</v>
      </c>
      <c r="I11" s="185" t="s">
        <v>422</v>
      </c>
    </row>
    <row r="12" spans="2:12" s="130" customFormat="1" ht="30" customHeight="1">
      <c r="B12" s="137" t="s">
        <v>440</v>
      </c>
      <c r="C12" s="186" t="s">
        <v>152</v>
      </c>
      <c r="D12" s="186">
        <v>6</v>
      </c>
      <c r="E12" s="187">
        <v>1</v>
      </c>
      <c r="F12" s="187"/>
      <c r="G12" s="188">
        <f>Insumos!E116</f>
        <v>43.31</v>
      </c>
      <c r="H12" s="187"/>
      <c r="I12" s="142">
        <f>D12*E12*G12+D12*F12*H12</f>
        <v>259.86</v>
      </c>
    </row>
    <row r="13" spans="2:12" s="130" customFormat="1" ht="47.25">
      <c r="B13" s="189" t="s">
        <v>441</v>
      </c>
      <c r="C13" s="186" t="s">
        <v>152</v>
      </c>
      <c r="D13" s="186">
        <v>4</v>
      </c>
      <c r="E13" s="187">
        <v>1</v>
      </c>
      <c r="F13" s="187"/>
      <c r="G13" s="188">
        <f>Insumos!E101</f>
        <v>8.27</v>
      </c>
      <c r="H13" s="187"/>
      <c r="I13" s="142">
        <f>D13*E13*G13+D13*F13*H13</f>
        <v>33.08</v>
      </c>
      <c r="L13" s="190">
        <v>26.4</v>
      </c>
    </row>
    <row r="14" spans="2:12" s="130" customFormat="1" ht="30" customHeight="1">
      <c r="B14" s="344" t="s">
        <v>80</v>
      </c>
      <c r="C14" s="345"/>
      <c r="D14" s="345"/>
      <c r="E14" s="345"/>
      <c r="F14" s="345"/>
      <c r="G14" s="345"/>
      <c r="H14" s="346"/>
      <c r="I14" s="143">
        <f>SUM(I12:I13)</f>
        <v>292.94</v>
      </c>
    </row>
    <row r="15" spans="2:12" s="130" customFormat="1" ht="30" customHeight="1">
      <c r="B15" s="341" t="s">
        <v>83</v>
      </c>
      <c r="C15" s="342"/>
      <c r="D15" s="342"/>
      <c r="E15" s="342"/>
      <c r="F15" s="342"/>
      <c r="G15" s="342"/>
      <c r="H15" s="342"/>
      <c r="I15" s="343"/>
    </row>
    <row r="16" spans="2:12" s="130" customFormat="1" ht="30" customHeight="1">
      <c r="B16" s="191" t="s">
        <v>4</v>
      </c>
      <c r="C16" s="134" t="s">
        <v>417</v>
      </c>
      <c r="D16" s="187" t="s">
        <v>6</v>
      </c>
      <c r="E16" s="187"/>
      <c r="F16" s="187"/>
      <c r="G16" s="135"/>
      <c r="H16" s="187" t="s">
        <v>423</v>
      </c>
      <c r="I16" s="136" t="s">
        <v>422</v>
      </c>
    </row>
    <row r="17" spans="2:11" s="130" customFormat="1" ht="30" customHeight="1">
      <c r="B17" s="192"/>
      <c r="C17" s="140"/>
      <c r="D17" s="193"/>
      <c r="E17" s="193"/>
      <c r="F17" s="193"/>
      <c r="G17" s="193"/>
      <c r="H17" s="140"/>
      <c r="I17" s="142">
        <f>D17*H17</f>
        <v>0</v>
      </c>
    </row>
    <row r="18" spans="2:11" s="130" customFormat="1" ht="30" customHeight="1">
      <c r="B18" s="344" t="s">
        <v>80</v>
      </c>
      <c r="C18" s="345"/>
      <c r="D18" s="345"/>
      <c r="E18" s="345"/>
      <c r="F18" s="345"/>
      <c r="G18" s="345"/>
      <c r="H18" s="346"/>
      <c r="I18" s="136">
        <f>SUM(I17:I17)</f>
        <v>0</v>
      </c>
    </row>
    <row r="19" spans="2:11" s="130" customFormat="1" ht="30" customHeight="1">
      <c r="B19" s="341" t="s">
        <v>429</v>
      </c>
      <c r="C19" s="342"/>
      <c r="D19" s="342"/>
      <c r="E19" s="342"/>
      <c r="F19" s="342"/>
      <c r="G19" s="342"/>
      <c r="H19" s="342"/>
      <c r="I19" s="343"/>
    </row>
    <row r="20" spans="2:11" s="130" customFormat="1" ht="30" customHeight="1">
      <c r="B20" s="194" t="s">
        <v>4</v>
      </c>
      <c r="C20" s="134" t="s">
        <v>417</v>
      </c>
      <c r="D20" s="187" t="s">
        <v>6</v>
      </c>
      <c r="E20" s="187"/>
      <c r="F20" s="187"/>
      <c r="G20" s="187"/>
      <c r="H20" s="187" t="s">
        <v>423</v>
      </c>
      <c r="I20" s="136" t="s">
        <v>422</v>
      </c>
    </row>
    <row r="21" spans="2:11" s="130" customFormat="1" ht="30" customHeight="1">
      <c r="B21" s="195"/>
      <c r="C21" s="188"/>
      <c r="D21" s="196"/>
      <c r="E21" s="196"/>
      <c r="F21" s="196"/>
      <c r="G21" s="196"/>
      <c r="H21" s="188"/>
      <c r="I21" s="142">
        <f>D21*H21</f>
        <v>0</v>
      </c>
    </row>
    <row r="22" spans="2:11" s="130" customFormat="1" ht="30" customHeight="1">
      <c r="B22" s="344" t="s">
        <v>80</v>
      </c>
      <c r="C22" s="345"/>
      <c r="D22" s="345"/>
      <c r="E22" s="345"/>
      <c r="F22" s="345"/>
      <c r="G22" s="345"/>
      <c r="H22" s="346"/>
      <c r="I22" s="136">
        <f>SUM(I21:I21)</f>
        <v>0</v>
      </c>
    </row>
    <row r="23" spans="2:11" s="130" customFormat="1" ht="30" customHeight="1">
      <c r="B23" s="341" t="s">
        <v>430</v>
      </c>
      <c r="C23" s="342"/>
      <c r="D23" s="342"/>
      <c r="E23" s="342"/>
      <c r="F23" s="342"/>
      <c r="G23" s="342"/>
      <c r="H23" s="342"/>
      <c r="I23" s="343"/>
    </row>
    <row r="24" spans="2:11" s="130" customFormat="1" ht="30" customHeight="1">
      <c r="B24" s="133" t="s">
        <v>4</v>
      </c>
      <c r="C24" s="134" t="s">
        <v>417</v>
      </c>
      <c r="D24" s="187" t="s">
        <v>6</v>
      </c>
      <c r="E24" s="197"/>
      <c r="F24" s="197"/>
      <c r="G24" s="197"/>
      <c r="H24" s="187" t="s">
        <v>423</v>
      </c>
      <c r="I24" s="136" t="s">
        <v>422</v>
      </c>
    </row>
    <row r="25" spans="2:11" s="130" customFormat="1" ht="30" customHeight="1">
      <c r="B25" s="181" t="s">
        <v>432</v>
      </c>
      <c r="C25" s="187" t="s">
        <v>152</v>
      </c>
      <c r="D25" s="187">
        <v>10</v>
      </c>
      <c r="E25" s="187"/>
      <c r="F25" s="187"/>
      <c r="G25" s="187"/>
      <c r="H25" s="188">
        <f>Insumos!E10</f>
        <v>6.53</v>
      </c>
      <c r="I25" s="142">
        <f>D25*H25</f>
        <v>65.3</v>
      </c>
    </row>
    <row r="26" spans="2:11" s="130" customFormat="1" ht="30" customHeight="1">
      <c r="B26" s="347" t="s">
        <v>555</v>
      </c>
      <c r="C26" s="348"/>
      <c r="D26" s="348"/>
      <c r="E26" s="348"/>
      <c r="F26" s="348"/>
      <c r="G26" s="348"/>
      <c r="H26" s="348"/>
      <c r="I26" s="136"/>
    </row>
    <row r="27" spans="2:11" s="130" customFormat="1" ht="30" customHeight="1">
      <c r="B27" s="344" t="s">
        <v>80</v>
      </c>
      <c r="C27" s="345"/>
      <c r="D27" s="345"/>
      <c r="E27" s="345"/>
      <c r="F27" s="345"/>
      <c r="G27" s="345"/>
      <c r="H27" s="346"/>
      <c r="I27" s="143">
        <f>SUM(I25:I26)</f>
        <v>65.3</v>
      </c>
    </row>
    <row r="28" spans="2:11" s="130" customFormat="1" ht="30" customHeight="1">
      <c r="B28" s="167" t="s">
        <v>433</v>
      </c>
      <c r="C28" s="168">
        <v>1</v>
      </c>
      <c r="D28" s="349" t="s">
        <v>434</v>
      </c>
      <c r="E28" s="350"/>
      <c r="F28" s="350"/>
      <c r="G28" s="350"/>
      <c r="H28" s="351"/>
      <c r="I28" s="143">
        <f>I27+I22+I18+I14</f>
        <v>358.24</v>
      </c>
    </row>
    <row r="29" spans="2:11" s="130" customFormat="1" ht="30" customHeight="1">
      <c r="B29" s="352" t="s">
        <v>435</v>
      </c>
      <c r="C29" s="353"/>
      <c r="D29" s="353"/>
      <c r="E29" s="353"/>
      <c r="F29" s="353"/>
      <c r="G29" s="353"/>
      <c r="H29" s="354"/>
      <c r="I29" s="170">
        <f>I28/C28</f>
        <v>358.24</v>
      </c>
    </row>
    <row r="30" spans="2:11" s="130" customFormat="1" ht="30" customHeight="1">
      <c r="B30" s="171" t="s">
        <v>436</v>
      </c>
      <c r="C30" s="198">
        <v>24.5</v>
      </c>
      <c r="D30" s="355" t="s">
        <v>78</v>
      </c>
      <c r="E30" s="356"/>
      <c r="F30" s="356"/>
      <c r="G30" s="356"/>
      <c r="H30" s="357"/>
      <c r="I30" s="143">
        <f>I29/100*C30</f>
        <v>87.77</v>
      </c>
    </row>
    <row r="31" spans="2:11" s="172" customFormat="1" ht="60" customHeight="1" thickBot="1">
      <c r="B31" s="358" t="s">
        <v>437</v>
      </c>
      <c r="C31" s="359"/>
      <c r="D31" s="359"/>
      <c r="E31" s="359"/>
      <c r="F31" s="359"/>
      <c r="G31" s="359"/>
      <c r="H31" s="360"/>
      <c r="I31" s="173">
        <f>SUM(I29:I30)</f>
        <v>446.01</v>
      </c>
      <c r="K31" s="174" t="s">
        <v>438</v>
      </c>
    </row>
    <row r="32" spans="2:11" s="175" customFormat="1" ht="25.5" customHeight="1">
      <c r="B32" s="199"/>
      <c r="C32" s="199"/>
      <c r="D32" s="199"/>
      <c r="E32" s="199"/>
      <c r="F32" s="199"/>
      <c r="G32" s="199"/>
      <c r="H32" s="199"/>
      <c r="I32" s="200"/>
    </row>
    <row r="33" spans="2:9" s="175" customFormat="1" ht="25.5" customHeight="1" thickBot="1">
      <c r="B33" s="199"/>
      <c r="C33" s="199"/>
      <c r="D33" s="199"/>
      <c r="E33" s="199"/>
      <c r="F33" s="199"/>
      <c r="G33" s="199"/>
      <c r="H33" s="199"/>
      <c r="I33" s="201"/>
    </row>
    <row r="34" spans="2:9" s="127" customFormat="1" ht="60" customHeight="1">
      <c r="B34" s="128" t="s">
        <v>412</v>
      </c>
      <c r="C34" s="182" t="str">
        <f>[7]Orçamento!B25</f>
        <v>2.0</v>
      </c>
      <c r="D34" s="330" t="s">
        <v>413</v>
      </c>
      <c r="E34" s="331"/>
      <c r="F34" s="331"/>
      <c r="G34" s="331"/>
      <c r="H34" s="331"/>
      <c r="I34" s="332"/>
    </row>
    <row r="35" spans="2:9" s="202" customFormat="1" ht="53.25" customHeight="1">
      <c r="B35" s="333" t="str">
        <f>B8</f>
        <v>OBRA: Unidade de produção de Palma Irrigada, no Estado de Pernambuco, área de atuação da 3ª superintendência regional da CODEVASF.</v>
      </c>
      <c r="C35" s="334"/>
      <c r="D35" s="334"/>
      <c r="E35" s="334"/>
      <c r="F35" s="334"/>
      <c r="G35" s="335"/>
      <c r="H35" s="336" t="s">
        <v>458</v>
      </c>
      <c r="I35" s="337"/>
    </row>
    <row r="36" spans="2:9" s="202" customFormat="1" ht="30" customHeight="1">
      <c r="B36" s="338" t="s">
        <v>442</v>
      </c>
      <c r="C36" s="339"/>
      <c r="D36" s="339"/>
      <c r="E36" s="339"/>
      <c r="F36" s="339"/>
      <c r="G36" s="340"/>
      <c r="H36" s="183" t="s">
        <v>415</v>
      </c>
      <c r="I36" s="170" t="s">
        <v>12</v>
      </c>
    </row>
    <row r="37" spans="2:9" s="202" customFormat="1" ht="30" customHeight="1">
      <c r="B37" s="341" t="s">
        <v>416</v>
      </c>
      <c r="C37" s="342"/>
      <c r="D37" s="342"/>
      <c r="E37" s="342"/>
      <c r="F37" s="342"/>
      <c r="G37" s="342"/>
      <c r="H37" s="342"/>
      <c r="I37" s="343"/>
    </row>
    <row r="38" spans="2:9" s="202" customFormat="1" ht="30" customHeight="1">
      <c r="B38" s="133" t="s">
        <v>4</v>
      </c>
      <c r="C38" s="134" t="s">
        <v>417</v>
      </c>
      <c r="D38" s="135" t="s">
        <v>6</v>
      </c>
      <c r="E38" s="135" t="s">
        <v>418</v>
      </c>
      <c r="F38" s="135" t="s">
        <v>419</v>
      </c>
      <c r="G38" s="135" t="s">
        <v>420</v>
      </c>
      <c r="H38" s="135" t="s">
        <v>421</v>
      </c>
      <c r="I38" s="136" t="s">
        <v>422</v>
      </c>
    </row>
    <row r="39" spans="2:9" s="202" customFormat="1" ht="30" customHeight="1">
      <c r="B39" s="137" t="s">
        <v>440</v>
      </c>
      <c r="C39" s="186" t="s">
        <v>152</v>
      </c>
      <c r="D39" s="186">
        <v>6</v>
      </c>
      <c r="E39" s="187">
        <v>1</v>
      </c>
      <c r="F39" s="187"/>
      <c r="G39" s="188">
        <f>G12</f>
        <v>43.31</v>
      </c>
      <c r="H39" s="187"/>
      <c r="I39" s="142">
        <f>D39*E39*G39+D39*F39*H39</f>
        <v>259.86</v>
      </c>
    </row>
    <row r="40" spans="2:9" s="202" customFormat="1" ht="30" customHeight="1">
      <c r="B40" s="137" t="s">
        <v>443</v>
      </c>
      <c r="C40" s="186" t="s">
        <v>269</v>
      </c>
      <c r="D40" s="186">
        <v>4</v>
      </c>
      <c r="E40" s="187">
        <v>1</v>
      </c>
      <c r="F40" s="187"/>
      <c r="G40" s="188">
        <f>G13</f>
        <v>8.27</v>
      </c>
      <c r="H40" s="187"/>
      <c r="I40" s="142">
        <f>D40*E40*G40+D40*F40*H40</f>
        <v>33.08</v>
      </c>
    </row>
    <row r="41" spans="2:9" s="202" customFormat="1" ht="30" customHeight="1">
      <c r="B41" s="344" t="s">
        <v>80</v>
      </c>
      <c r="C41" s="345"/>
      <c r="D41" s="345"/>
      <c r="E41" s="345"/>
      <c r="F41" s="345"/>
      <c r="G41" s="345"/>
      <c r="H41" s="346"/>
      <c r="I41" s="143">
        <f>SUM(I39:I40)</f>
        <v>292.94</v>
      </c>
    </row>
    <row r="42" spans="2:9" s="202" customFormat="1" ht="30" customHeight="1">
      <c r="B42" s="341" t="s">
        <v>83</v>
      </c>
      <c r="C42" s="342"/>
      <c r="D42" s="342"/>
      <c r="E42" s="342"/>
      <c r="F42" s="342"/>
      <c r="G42" s="342"/>
      <c r="H42" s="342"/>
      <c r="I42" s="343"/>
    </row>
    <row r="43" spans="2:9" s="202" customFormat="1" ht="30" customHeight="1">
      <c r="B43" s="133" t="s">
        <v>4</v>
      </c>
      <c r="C43" s="134" t="s">
        <v>417</v>
      </c>
      <c r="D43" s="197" t="s">
        <v>6</v>
      </c>
      <c r="E43" s="197"/>
      <c r="F43" s="197"/>
      <c r="G43" s="197"/>
      <c r="H43" s="187" t="s">
        <v>423</v>
      </c>
      <c r="I43" s="136" t="s">
        <v>422</v>
      </c>
    </row>
    <row r="44" spans="2:9" s="202" customFormat="1" ht="30" customHeight="1">
      <c r="B44" s="192"/>
      <c r="C44" s="140"/>
      <c r="D44" s="193"/>
      <c r="E44" s="193"/>
      <c r="F44" s="193"/>
      <c r="G44" s="193"/>
      <c r="H44" s="140"/>
      <c r="I44" s="142">
        <f>D44*H44</f>
        <v>0</v>
      </c>
    </row>
    <row r="45" spans="2:9" s="202" customFormat="1" ht="30" customHeight="1">
      <c r="B45" s="344" t="s">
        <v>80</v>
      </c>
      <c r="C45" s="345"/>
      <c r="D45" s="345"/>
      <c r="E45" s="345"/>
      <c r="F45" s="345"/>
      <c r="G45" s="345"/>
      <c r="H45" s="346"/>
      <c r="I45" s="136">
        <f>SUM(I44:I44)</f>
        <v>0</v>
      </c>
    </row>
    <row r="46" spans="2:9" s="202" customFormat="1" ht="30" customHeight="1">
      <c r="B46" s="341" t="s">
        <v>429</v>
      </c>
      <c r="C46" s="342"/>
      <c r="D46" s="342"/>
      <c r="E46" s="342"/>
      <c r="F46" s="342"/>
      <c r="G46" s="342"/>
      <c r="H46" s="342"/>
      <c r="I46" s="343"/>
    </row>
    <row r="47" spans="2:9" s="202" customFormat="1" ht="30" customHeight="1">
      <c r="B47" s="194" t="s">
        <v>4</v>
      </c>
      <c r="C47" s="134" t="s">
        <v>417</v>
      </c>
      <c r="D47" s="187" t="s">
        <v>6</v>
      </c>
      <c r="E47" s="187"/>
      <c r="F47" s="187"/>
      <c r="G47" s="187"/>
      <c r="H47" s="187" t="s">
        <v>423</v>
      </c>
      <c r="I47" s="136" t="s">
        <v>422</v>
      </c>
    </row>
    <row r="48" spans="2:9" s="202" customFormat="1" ht="30" customHeight="1">
      <c r="B48" s="195"/>
      <c r="C48" s="188"/>
      <c r="D48" s="196"/>
      <c r="E48" s="196"/>
      <c r="F48" s="196"/>
      <c r="G48" s="196"/>
      <c r="H48" s="188"/>
      <c r="I48" s="142">
        <f>D48*H48</f>
        <v>0</v>
      </c>
    </row>
    <row r="49" spans="2:11" s="202" customFormat="1" ht="30" customHeight="1">
      <c r="B49" s="344" t="s">
        <v>80</v>
      </c>
      <c r="C49" s="345"/>
      <c r="D49" s="345"/>
      <c r="E49" s="345"/>
      <c r="F49" s="345"/>
      <c r="G49" s="345"/>
      <c r="H49" s="346"/>
      <c r="I49" s="136">
        <f>SUM(I48:I48)</f>
        <v>0</v>
      </c>
    </row>
    <row r="50" spans="2:11" s="202" customFormat="1" ht="30" customHeight="1">
      <c r="B50" s="341" t="s">
        <v>430</v>
      </c>
      <c r="C50" s="342"/>
      <c r="D50" s="342"/>
      <c r="E50" s="342"/>
      <c r="F50" s="342"/>
      <c r="G50" s="342"/>
      <c r="H50" s="342"/>
      <c r="I50" s="343"/>
    </row>
    <row r="51" spans="2:11" s="202" customFormat="1" ht="30" customHeight="1">
      <c r="B51" s="133" t="s">
        <v>4</v>
      </c>
      <c r="C51" s="134" t="s">
        <v>417</v>
      </c>
      <c r="D51" s="187" t="s">
        <v>6</v>
      </c>
      <c r="E51" s="187"/>
      <c r="F51" s="187"/>
      <c r="G51" s="187"/>
      <c r="H51" s="187" t="s">
        <v>423</v>
      </c>
      <c r="I51" s="136" t="s">
        <v>422</v>
      </c>
    </row>
    <row r="52" spans="2:11" s="202" customFormat="1" ht="30" customHeight="1">
      <c r="B52" s="181" t="s">
        <v>432</v>
      </c>
      <c r="C52" s="187" t="s">
        <v>152</v>
      </c>
      <c r="D52" s="187">
        <v>10</v>
      </c>
      <c r="E52" s="197"/>
      <c r="F52" s="197"/>
      <c r="G52" s="197"/>
      <c r="H52" s="188">
        <f>Insumos!E10</f>
        <v>6.53</v>
      </c>
      <c r="I52" s="142">
        <f>D52*H52</f>
        <v>65.3</v>
      </c>
    </row>
    <row r="53" spans="2:11" s="202" customFormat="1" ht="30" customHeight="1">
      <c r="B53" s="347" t="s">
        <v>555</v>
      </c>
      <c r="C53" s="348"/>
      <c r="D53" s="348"/>
      <c r="E53" s="348"/>
      <c r="F53" s="348"/>
      <c r="G53" s="348"/>
      <c r="H53" s="348"/>
      <c r="I53" s="136"/>
    </row>
    <row r="54" spans="2:11" s="202" customFormat="1" ht="30" customHeight="1">
      <c r="B54" s="344" t="s">
        <v>80</v>
      </c>
      <c r="C54" s="345"/>
      <c r="D54" s="345"/>
      <c r="E54" s="345"/>
      <c r="F54" s="345"/>
      <c r="G54" s="345"/>
      <c r="H54" s="346"/>
      <c r="I54" s="143">
        <f>SUM(I52:I53)</f>
        <v>65.3</v>
      </c>
    </row>
    <row r="55" spans="2:11" s="202" customFormat="1" ht="30" customHeight="1">
      <c r="B55" s="167" t="s">
        <v>433</v>
      </c>
      <c r="C55" s="203">
        <v>1</v>
      </c>
      <c r="D55" s="349" t="s">
        <v>434</v>
      </c>
      <c r="E55" s="350"/>
      <c r="F55" s="350"/>
      <c r="G55" s="350"/>
      <c r="H55" s="351"/>
      <c r="I55" s="143">
        <f>I54+I49+I45+I41</f>
        <v>358.24</v>
      </c>
    </row>
    <row r="56" spans="2:11" s="202" customFormat="1" ht="30" customHeight="1">
      <c r="B56" s="352" t="s">
        <v>435</v>
      </c>
      <c r="C56" s="353"/>
      <c r="D56" s="353"/>
      <c r="E56" s="353"/>
      <c r="F56" s="353"/>
      <c r="G56" s="353"/>
      <c r="H56" s="354"/>
      <c r="I56" s="170">
        <f>I55/C55</f>
        <v>358.24</v>
      </c>
    </row>
    <row r="57" spans="2:11" s="202" customFormat="1" ht="30" customHeight="1">
      <c r="B57" s="171" t="s">
        <v>444</v>
      </c>
      <c r="C57" s="198">
        <v>24.5</v>
      </c>
      <c r="D57" s="355" t="s">
        <v>78</v>
      </c>
      <c r="E57" s="356"/>
      <c r="F57" s="356"/>
      <c r="G57" s="356"/>
      <c r="H57" s="357"/>
      <c r="I57" s="143">
        <f>I56/100*C57</f>
        <v>87.77</v>
      </c>
    </row>
    <row r="58" spans="2:11" s="172" customFormat="1" ht="60" customHeight="1" thickBot="1">
      <c r="B58" s="358" t="s">
        <v>437</v>
      </c>
      <c r="C58" s="359"/>
      <c r="D58" s="359"/>
      <c r="E58" s="359"/>
      <c r="F58" s="359"/>
      <c r="G58" s="359"/>
      <c r="H58" s="360"/>
      <c r="I58" s="173">
        <f>SUM(I56:I57)</f>
        <v>446.01</v>
      </c>
      <c r="K58" s="174" t="s">
        <v>438</v>
      </c>
    </row>
    <row r="59" spans="2:11" s="175" customFormat="1" ht="24" customHeight="1">
      <c r="B59" s="199"/>
      <c r="C59" s="199"/>
      <c r="D59" s="199"/>
      <c r="E59" s="199"/>
      <c r="F59" s="199"/>
      <c r="G59" s="199"/>
      <c r="H59" s="199"/>
      <c r="I59" s="201"/>
    </row>
    <row r="60" spans="2:11" s="175" customFormat="1" ht="24" customHeight="1" thickBot="1">
      <c r="B60" s="199"/>
      <c r="C60" s="199"/>
      <c r="D60" s="199"/>
      <c r="E60" s="199"/>
      <c r="F60" s="199"/>
      <c r="G60" s="199"/>
      <c r="H60" s="199"/>
      <c r="I60" s="201"/>
    </row>
    <row r="61" spans="2:11" s="127" customFormat="1" ht="60" customHeight="1">
      <c r="B61" s="128" t="s">
        <v>412</v>
      </c>
      <c r="C61" s="182" t="s">
        <v>16</v>
      </c>
      <c r="D61" s="330" t="s">
        <v>413</v>
      </c>
      <c r="E61" s="331"/>
      <c r="F61" s="331"/>
      <c r="G61" s="331"/>
      <c r="H61" s="331"/>
      <c r="I61" s="332"/>
      <c r="K61" s="127" t="s">
        <v>438</v>
      </c>
    </row>
    <row r="62" spans="2:11" s="130" customFormat="1" ht="53.25" customHeight="1">
      <c r="B62" s="333" t="str">
        <f>B35</f>
        <v>OBRA: Unidade de produção de Palma Irrigada, no Estado de Pernambuco, área de atuação da 3ª superintendência regional da CODEVASF.</v>
      </c>
      <c r="C62" s="334"/>
      <c r="D62" s="334"/>
      <c r="E62" s="334"/>
      <c r="F62" s="334"/>
      <c r="G62" s="335"/>
      <c r="H62" s="336" t="s">
        <v>458</v>
      </c>
      <c r="I62" s="337"/>
    </row>
    <row r="63" spans="2:11" s="130" customFormat="1" ht="30" customHeight="1">
      <c r="B63" s="361" t="s">
        <v>447</v>
      </c>
      <c r="C63" s="362"/>
      <c r="D63" s="362"/>
      <c r="E63" s="362"/>
      <c r="F63" s="362"/>
      <c r="G63" s="363"/>
      <c r="H63" s="183" t="s">
        <v>415</v>
      </c>
      <c r="I63" s="170" t="s">
        <v>269</v>
      </c>
    </row>
    <row r="64" spans="2:11" s="130" customFormat="1" ht="30" customHeight="1">
      <c r="B64" s="341" t="s">
        <v>416</v>
      </c>
      <c r="C64" s="342"/>
      <c r="D64" s="342"/>
      <c r="E64" s="342"/>
      <c r="F64" s="342"/>
      <c r="G64" s="342"/>
      <c r="H64" s="342"/>
      <c r="I64" s="343"/>
    </row>
    <row r="65" spans="2:9" s="130" customFormat="1" ht="30" customHeight="1">
      <c r="B65" s="133" t="s">
        <v>4</v>
      </c>
      <c r="C65" s="134" t="s">
        <v>417</v>
      </c>
      <c r="D65" s="135" t="s">
        <v>6</v>
      </c>
      <c r="E65" s="135" t="s">
        <v>418</v>
      </c>
      <c r="F65" s="135" t="s">
        <v>419</v>
      </c>
      <c r="G65" s="135" t="s">
        <v>420</v>
      </c>
      <c r="H65" s="135" t="s">
        <v>421</v>
      </c>
      <c r="I65" s="136" t="s">
        <v>422</v>
      </c>
    </row>
    <row r="66" spans="2:9" s="130" customFormat="1" ht="30" customHeight="1">
      <c r="B66" s="137" t="s">
        <v>448</v>
      </c>
      <c r="C66" s="186" t="s">
        <v>269</v>
      </c>
      <c r="D66" s="208">
        <v>4</v>
      </c>
      <c r="E66" s="187">
        <v>1</v>
      </c>
      <c r="F66" s="187"/>
      <c r="G66" s="188">
        <f>G40</f>
        <v>8.27</v>
      </c>
      <c r="H66" s="187"/>
      <c r="I66" s="142">
        <f>D66*E66*G66+D66*F66*H66</f>
        <v>33.08</v>
      </c>
    </row>
    <row r="67" spans="2:9" s="130" customFormat="1" ht="30" customHeight="1">
      <c r="B67" s="344" t="s">
        <v>80</v>
      </c>
      <c r="C67" s="345"/>
      <c r="D67" s="345"/>
      <c r="E67" s="345"/>
      <c r="F67" s="345"/>
      <c r="G67" s="345"/>
      <c r="H67" s="346"/>
      <c r="I67" s="143">
        <f>SUM(I66:I66)</f>
        <v>33.08</v>
      </c>
    </row>
    <row r="68" spans="2:9" s="130" customFormat="1" ht="30" customHeight="1">
      <c r="B68" s="341" t="s">
        <v>83</v>
      </c>
      <c r="C68" s="342"/>
      <c r="D68" s="342"/>
      <c r="E68" s="342"/>
      <c r="F68" s="342"/>
      <c r="G68" s="342"/>
      <c r="H68" s="342"/>
      <c r="I68" s="343"/>
    </row>
    <row r="69" spans="2:9" s="130" customFormat="1" ht="30" customHeight="1">
      <c r="B69" s="133" t="s">
        <v>4</v>
      </c>
      <c r="C69" s="134" t="s">
        <v>417</v>
      </c>
      <c r="D69" s="187" t="s">
        <v>6</v>
      </c>
      <c r="E69" s="187"/>
      <c r="F69" s="187"/>
      <c r="G69" s="187"/>
      <c r="H69" s="187" t="s">
        <v>423</v>
      </c>
      <c r="I69" s="136" t="s">
        <v>422</v>
      </c>
    </row>
    <row r="70" spans="2:9" s="130" customFormat="1" ht="30" customHeight="1">
      <c r="B70" s="209" t="s">
        <v>449</v>
      </c>
      <c r="C70" s="188" t="s">
        <v>198</v>
      </c>
      <c r="D70" s="188">
        <v>1</v>
      </c>
      <c r="E70" s="196"/>
      <c r="F70" s="196"/>
      <c r="G70" s="196"/>
      <c r="H70" s="188">
        <f>Insumos!E119</f>
        <v>8.83</v>
      </c>
      <c r="I70" s="142">
        <f>H70*D70</f>
        <v>8.83</v>
      </c>
    </row>
    <row r="71" spans="2:9" s="130" customFormat="1" ht="30" customHeight="1">
      <c r="B71" s="209" t="s">
        <v>450</v>
      </c>
      <c r="C71" s="188" t="s">
        <v>198</v>
      </c>
      <c r="D71" s="188">
        <v>1</v>
      </c>
      <c r="E71" s="196"/>
      <c r="F71" s="196"/>
      <c r="G71" s="196"/>
      <c r="H71" s="188">
        <f>Insumos!E120</f>
        <v>25.05</v>
      </c>
      <c r="I71" s="142">
        <f>H71*D71</f>
        <v>25.05</v>
      </c>
    </row>
    <row r="72" spans="2:9" s="130" customFormat="1" ht="30" customHeight="1">
      <c r="B72" s="209" t="s">
        <v>451</v>
      </c>
      <c r="C72" s="188" t="s">
        <v>198</v>
      </c>
      <c r="D72" s="188">
        <v>1</v>
      </c>
      <c r="E72" s="196"/>
      <c r="F72" s="196"/>
      <c r="G72" s="196"/>
      <c r="H72" s="188">
        <f>Insumos!E121</f>
        <v>6.7</v>
      </c>
      <c r="I72" s="142">
        <f>H72*D72</f>
        <v>6.7</v>
      </c>
    </row>
    <row r="73" spans="2:9" s="130" customFormat="1" ht="30" customHeight="1">
      <c r="B73" s="209" t="s">
        <v>452</v>
      </c>
      <c r="C73" s="188" t="s">
        <v>198</v>
      </c>
      <c r="D73" s="188">
        <v>1</v>
      </c>
      <c r="E73" s="196"/>
      <c r="F73" s="196"/>
      <c r="G73" s="196"/>
      <c r="H73" s="188">
        <f>Insumos!E122</f>
        <v>0.54</v>
      </c>
      <c r="I73" s="142">
        <f>H73*D73</f>
        <v>0.54</v>
      </c>
    </row>
    <row r="74" spans="2:9" s="130" customFormat="1" ht="30" customHeight="1">
      <c r="B74" s="344" t="s">
        <v>80</v>
      </c>
      <c r="C74" s="345"/>
      <c r="D74" s="345"/>
      <c r="E74" s="345"/>
      <c r="F74" s="345"/>
      <c r="G74" s="345"/>
      <c r="H74" s="346"/>
      <c r="I74" s="136">
        <f>SUM(I70:I73)</f>
        <v>41.12</v>
      </c>
    </row>
    <row r="75" spans="2:9" s="130" customFormat="1" ht="30" customHeight="1">
      <c r="B75" s="341" t="s">
        <v>429</v>
      </c>
      <c r="C75" s="342"/>
      <c r="D75" s="342"/>
      <c r="E75" s="342"/>
      <c r="F75" s="342"/>
      <c r="G75" s="342"/>
      <c r="H75" s="342"/>
      <c r="I75" s="343"/>
    </row>
    <row r="76" spans="2:9" s="130" customFormat="1" ht="30" customHeight="1">
      <c r="B76" s="194" t="s">
        <v>4</v>
      </c>
      <c r="C76" s="134" t="s">
        <v>417</v>
      </c>
      <c r="D76" s="197" t="s">
        <v>6</v>
      </c>
      <c r="E76" s="197"/>
      <c r="F76" s="197"/>
      <c r="G76" s="197"/>
      <c r="H76" s="187" t="s">
        <v>423</v>
      </c>
      <c r="I76" s="136" t="s">
        <v>422</v>
      </c>
    </row>
    <row r="77" spans="2:9" s="130" customFormat="1" ht="30" customHeight="1">
      <c r="B77" s="195"/>
      <c r="C77" s="187"/>
      <c r="D77" s="197"/>
      <c r="E77" s="197"/>
      <c r="F77" s="197"/>
      <c r="G77" s="197"/>
      <c r="H77" s="187"/>
      <c r="I77" s="136">
        <f>D77*H77</f>
        <v>0</v>
      </c>
    </row>
    <row r="78" spans="2:9" s="130" customFormat="1" ht="30" customHeight="1">
      <c r="B78" s="344" t="s">
        <v>80</v>
      </c>
      <c r="C78" s="345"/>
      <c r="D78" s="345"/>
      <c r="E78" s="345"/>
      <c r="F78" s="345"/>
      <c r="G78" s="345"/>
      <c r="H78" s="346"/>
      <c r="I78" s="136">
        <f>SUM(I77:I77)</f>
        <v>0</v>
      </c>
    </row>
    <row r="79" spans="2:9" s="130" customFormat="1" ht="30" customHeight="1">
      <c r="B79" s="367" t="s">
        <v>430</v>
      </c>
      <c r="C79" s="368"/>
      <c r="D79" s="368"/>
      <c r="E79" s="368"/>
      <c r="F79" s="368"/>
      <c r="G79" s="368"/>
      <c r="H79" s="368"/>
      <c r="I79" s="369"/>
    </row>
    <row r="80" spans="2:9" s="130" customFormat="1" ht="30" customHeight="1">
      <c r="B80" s="133" t="s">
        <v>4</v>
      </c>
      <c r="C80" s="134" t="s">
        <v>417</v>
      </c>
      <c r="D80" s="187" t="s">
        <v>6</v>
      </c>
      <c r="E80" s="187"/>
      <c r="F80" s="187"/>
      <c r="G80" s="187"/>
      <c r="H80" s="187" t="s">
        <v>423</v>
      </c>
      <c r="I80" s="136" t="s">
        <v>422</v>
      </c>
    </row>
    <row r="81" spans="2:9" s="130" customFormat="1" ht="30" customHeight="1">
      <c r="B81" s="181" t="s">
        <v>453</v>
      </c>
      <c r="C81" s="187" t="s">
        <v>152</v>
      </c>
      <c r="D81" s="187">
        <v>60</v>
      </c>
      <c r="E81" s="193"/>
      <c r="F81" s="193"/>
      <c r="G81" s="193"/>
      <c r="H81" s="188">
        <f>Insumos!E11</f>
        <v>17.16</v>
      </c>
      <c r="I81" s="142">
        <f>D81*H81</f>
        <v>1029.5999999999999</v>
      </c>
    </row>
    <row r="82" spans="2:9" s="130" customFormat="1" ht="30" customHeight="1">
      <c r="B82" s="347" t="s">
        <v>555</v>
      </c>
      <c r="C82" s="348"/>
      <c r="D82" s="348"/>
      <c r="E82" s="348"/>
      <c r="F82" s="348"/>
      <c r="G82" s="348"/>
      <c r="H82" s="348"/>
      <c r="I82" s="136"/>
    </row>
    <row r="83" spans="2:9" s="130" customFormat="1" ht="30" customHeight="1">
      <c r="B83" s="344" t="s">
        <v>80</v>
      </c>
      <c r="C83" s="345"/>
      <c r="D83" s="345"/>
      <c r="E83" s="345"/>
      <c r="F83" s="345"/>
      <c r="G83" s="345"/>
      <c r="H83" s="346"/>
      <c r="I83" s="143">
        <f>SUM(I81:I82)</f>
        <v>1029.5999999999999</v>
      </c>
    </row>
    <row r="84" spans="2:9" s="130" customFormat="1" ht="30" customHeight="1">
      <c r="B84" s="167" t="s">
        <v>433</v>
      </c>
      <c r="C84" s="168">
        <v>1</v>
      </c>
      <c r="D84" s="349" t="s">
        <v>434</v>
      </c>
      <c r="E84" s="350"/>
      <c r="F84" s="350"/>
      <c r="G84" s="350"/>
      <c r="H84" s="351"/>
      <c r="I84" s="143">
        <f>I83+I78+I74+I67</f>
        <v>1103.8</v>
      </c>
    </row>
    <row r="85" spans="2:9" s="130" customFormat="1" ht="30" customHeight="1">
      <c r="B85" s="352" t="s">
        <v>435</v>
      </c>
      <c r="C85" s="353"/>
      <c r="D85" s="353"/>
      <c r="E85" s="353"/>
      <c r="F85" s="353"/>
      <c r="G85" s="353"/>
      <c r="H85" s="354"/>
      <c r="I85" s="170">
        <f>I84/C84</f>
        <v>1103.8</v>
      </c>
    </row>
    <row r="86" spans="2:9" s="130" customFormat="1" ht="30" customHeight="1">
      <c r="B86" s="171" t="s">
        <v>454</v>
      </c>
      <c r="C86" s="198">
        <v>24.5</v>
      </c>
      <c r="D86" s="355" t="s">
        <v>78</v>
      </c>
      <c r="E86" s="356"/>
      <c r="F86" s="356"/>
      <c r="G86" s="356"/>
      <c r="H86" s="357"/>
      <c r="I86" s="143">
        <f>I85/100*C86</f>
        <v>270.43</v>
      </c>
    </row>
    <row r="87" spans="2:9" s="210" customFormat="1" ht="60" customHeight="1" thickBot="1">
      <c r="B87" s="364" t="s">
        <v>437</v>
      </c>
      <c r="C87" s="365"/>
      <c r="D87" s="365"/>
      <c r="E87" s="365"/>
      <c r="F87" s="365"/>
      <c r="G87" s="365"/>
      <c r="H87" s="366"/>
      <c r="I87" s="207">
        <f>SUM(I85:I86)</f>
        <v>1374.23</v>
      </c>
    </row>
    <row r="88" spans="2:9" s="175" customFormat="1" ht="24" customHeight="1">
      <c r="B88" s="199"/>
      <c r="C88" s="199"/>
      <c r="D88" s="199"/>
      <c r="E88" s="199"/>
      <c r="F88" s="199"/>
      <c r="G88" s="199"/>
      <c r="H88" s="199"/>
      <c r="I88" s="211"/>
    </row>
    <row r="89" spans="2:9" s="175" customFormat="1" ht="30" customHeight="1">
      <c r="B89" s="179"/>
      <c r="C89" s="179"/>
      <c r="D89" s="179"/>
      <c r="E89" s="179"/>
      <c r="F89" s="179"/>
      <c r="G89" s="179"/>
      <c r="H89" s="179"/>
      <c r="I89" s="180"/>
    </row>
  </sheetData>
  <mergeCells count="51">
    <mergeCell ref="B83:H83"/>
    <mergeCell ref="D84:H84"/>
    <mergeCell ref="B85:H85"/>
    <mergeCell ref="D86:H86"/>
    <mergeCell ref="B87:H87"/>
    <mergeCell ref="B82:H82"/>
    <mergeCell ref="D61:I61"/>
    <mergeCell ref="B62:G62"/>
    <mergeCell ref="H62:I62"/>
    <mergeCell ref="B63:G63"/>
    <mergeCell ref="B64:I64"/>
    <mergeCell ref="B67:H67"/>
    <mergeCell ref="B68:I68"/>
    <mergeCell ref="B74:H74"/>
    <mergeCell ref="B75:I75"/>
    <mergeCell ref="B78:H78"/>
    <mergeCell ref="B79:I79"/>
    <mergeCell ref="B56:H56"/>
    <mergeCell ref="D57:H57"/>
    <mergeCell ref="B58:H58"/>
    <mergeCell ref="B45:H45"/>
    <mergeCell ref="B46:I46"/>
    <mergeCell ref="B49:H49"/>
    <mergeCell ref="B50:I50"/>
    <mergeCell ref="B53:H53"/>
    <mergeCell ref="B54:H54"/>
    <mergeCell ref="B36:G36"/>
    <mergeCell ref="B37:I37"/>
    <mergeCell ref="B41:H41"/>
    <mergeCell ref="B42:I42"/>
    <mergeCell ref="D55:H55"/>
    <mergeCell ref="D30:H30"/>
    <mergeCell ref="B31:H31"/>
    <mergeCell ref="D34:I34"/>
    <mergeCell ref="B35:G35"/>
    <mergeCell ref="H35:I35"/>
    <mergeCell ref="B23:I23"/>
    <mergeCell ref="B26:H26"/>
    <mergeCell ref="B27:H27"/>
    <mergeCell ref="D28:H28"/>
    <mergeCell ref="B29:H29"/>
    <mergeCell ref="B14:H14"/>
    <mergeCell ref="B15:I15"/>
    <mergeCell ref="B18:H18"/>
    <mergeCell ref="B19:I19"/>
    <mergeCell ref="B22:H22"/>
    <mergeCell ref="D7:I7"/>
    <mergeCell ref="B8:G8"/>
    <mergeCell ref="H8:I8"/>
    <mergeCell ref="B9:G9"/>
    <mergeCell ref="B10:I10"/>
  </mergeCells>
  <pageMargins left="0.511811024" right="0.36" top="0.78740157499999996" bottom="0.78740157499999996" header="0.31496062000000002" footer="0.31496062000000002"/>
  <pageSetup paperSize="9" scale="57" orientation="portrait" r:id="rId1"/>
  <rowBreaks count="2" manualBreakCount="2">
    <brk id="33" max="8" man="1"/>
    <brk id="60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6600FF"/>
  </sheetPr>
  <dimension ref="A1:P49"/>
  <sheetViews>
    <sheetView view="pageBreakPreview" zoomScale="108" zoomScaleNormal="79" zoomScaleSheetLayoutView="108" workbookViewId="0">
      <selection activeCell="G52" sqref="G52"/>
    </sheetView>
  </sheetViews>
  <sheetFormatPr defaultRowHeight="9" customHeight="1"/>
  <cols>
    <col min="1" max="1" width="1.28515625" customWidth="1"/>
    <col min="2" max="2" width="8.140625" style="1" customWidth="1"/>
    <col min="3" max="3" width="9.42578125" style="1" bestFit="1" customWidth="1"/>
    <col min="4" max="4" width="50.140625" style="1" customWidth="1"/>
    <col min="5" max="5" width="6.85546875" style="2" customWidth="1"/>
    <col min="6" max="6" width="10.5703125" style="3" customWidth="1"/>
    <col min="7" max="7" width="11.42578125" style="3" customWidth="1"/>
    <col min="8" max="8" width="13" style="1" customWidth="1"/>
    <col min="9" max="12" width="9.140625" style="1"/>
    <col min="13" max="13" width="10.28515625" style="1" customWidth="1"/>
    <col min="14" max="16384" width="9.140625" style="1"/>
  </cols>
  <sheetData>
    <row r="1" spans="2:16" ht="31.5" customHeight="1">
      <c r="B1" s="327"/>
      <c r="C1" s="327"/>
      <c r="D1" s="327"/>
      <c r="E1" s="327"/>
      <c r="F1" s="327"/>
      <c r="G1" s="327"/>
      <c r="H1" s="327"/>
    </row>
    <row r="3" spans="2:16" ht="12.75" customHeight="1">
      <c r="B3" s="328" t="s">
        <v>1</v>
      </c>
      <c r="C3" s="328"/>
      <c r="D3" s="328"/>
      <c r="E3" s="328"/>
      <c r="F3" s="328"/>
      <c r="G3" s="328"/>
      <c r="H3" s="328"/>
    </row>
    <row r="4" spans="2:16" ht="12.75" customHeight="1">
      <c r="B4" s="328" t="s">
        <v>2</v>
      </c>
      <c r="C4" s="328"/>
      <c r="D4" s="328"/>
      <c r="E4" s="328"/>
      <c r="F4" s="328"/>
      <c r="G4" s="328"/>
      <c r="H4" s="328"/>
    </row>
    <row r="5" spans="2:16" ht="12.75" customHeight="1">
      <c r="B5" s="328" t="s">
        <v>556</v>
      </c>
      <c r="C5" s="328"/>
      <c r="D5" s="328"/>
      <c r="E5" s="328"/>
      <c r="F5" s="328"/>
      <c r="G5" s="328"/>
      <c r="H5" s="328"/>
    </row>
    <row r="6" spans="2:16" ht="12.75" customHeight="1">
      <c r="B6" s="328" t="s">
        <v>24</v>
      </c>
      <c r="C6" s="328"/>
      <c r="D6" s="328"/>
      <c r="E6" s="328"/>
      <c r="F6" s="328"/>
      <c r="G6" s="328"/>
      <c r="H6" s="328"/>
    </row>
    <row r="7" spans="2:16" ht="25.5" customHeight="1">
      <c r="B7" s="371" t="s">
        <v>546</v>
      </c>
      <c r="C7" s="371"/>
      <c r="D7" s="371"/>
      <c r="E7" s="371"/>
      <c r="F7" s="371"/>
      <c r="G7" s="371"/>
      <c r="H7" s="371"/>
    </row>
    <row r="8" spans="2:16" ht="12.75" customHeight="1">
      <c r="B8" s="372" t="s">
        <v>25</v>
      </c>
      <c r="C8" s="372"/>
      <c r="D8" s="372"/>
      <c r="E8" s="373" t="s">
        <v>26</v>
      </c>
      <c r="F8" s="373"/>
      <c r="G8" s="373"/>
      <c r="H8" s="373"/>
    </row>
    <row r="9" spans="2:16" ht="12.75" customHeight="1">
      <c r="B9" s="374" t="s">
        <v>27</v>
      </c>
      <c r="C9" s="374"/>
      <c r="D9" s="374"/>
      <c r="E9" s="373"/>
      <c r="F9" s="373"/>
      <c r="G9" s="373"/>
      <c r="H9" s="373"/>
    </row>
    <row r="10" spans="2:16" ht="12.75" customHeight="1">
      <c r="B10" s="10" t="s">
        <v>28</v>
      </c>
      <c r="C10" s="125"/>
      <c r="D10" s="11" t="s">
        <v>29</v>
      </c>
      <c r="E10" s="375"/>
      <c r="F10" s="375"/>
      <c r="G10" s="375"/>
      <c r="H10" s="375"/>
    </row>
    <row r="11" spans="2:16" ht="12.75" customHeight="1">
      <c r="B11" s="12" t="s">
        <v>3</v>
      </c>
      <c r="C11" s="12" t="s">
        <v>77</v>
      </c>
      <c r="D11" s="12" t="s">
        <v>4</v>
      </c>
      <c r="E11" s="12" t="s">
        <v>5</v>
      </c>
      <c r="F11" s="13" t="s">
        <v>6</v>
      </c>
      <c r="G11" s="14" t="s">
        <v>7</v>
      </c>
      <c r="H11" s="15"/>
    </row>
    <row r="12" spans="2:16" ht="12.75" customHeight="1">
      <c r="B12" s="16"/>
      <c r="C12" s="16"/>
      <c r="D12" s="16"/>
      <c r="E12" s="16"/>
      <c r="F12" s="17"/>
      <c r="G12" s="18" t="s">
        <v>8</v>
      </c>
      <c r="H12" s="19" t="s">
        <v>9</v>
      </c>
    </row>
    <row r="13" spans="2:16" s="25" customFormat="1" ht="12.75" customHeight="1">
      <c r="B13" s="252" t="s">
        <v>10</v>
      </c>
      <c r="C13" s="252"/>
      <c r="D13" s="20" t="s">
        <v>30</v>
      </c>
      <c r="E13" s="21"/>
      <c r="F13" s="22"/>
      <c r="G13" s="23"/>
      <c r="H13" s="24">
        <f>SUM(H14:H15)</f>
        <v>386.11</v>
      </c>
      <c r="N13" s="26"/>
      <c r="O13" s="27"/>
      <c r="P13" s="27"/>
    </row>
    <row r="14" spans="2:16" ht="24.75" customHeight="1">
      <c r="B14" s="88" t="s">
        <v>31</v>
      </c>
      <c r="C14" s="212" t="s">
        <v>457</v>
      </c>
      <c r="D14" s="28" t="s">
        <v>411</v>
      </c>
      <c r="E14" s="29" t="s">
        <v>32</v>
      </c>
      <c r="F14" s="30">
        <f>ROUND(11*6.5,2)</f>
        <v>71.5</v>
      </c>
      <c r="G14" s="31">
        <f>CPU_GALPÃO!I29</f>
        <v>3.37</v>
      </c>
      <c r="H14" s="32">
        <f>ROUND(F14*G14,2)</f>
        <v>240.96</v>
      </c>
      <c r="N14" s="33"/>
      <c r="O14" s="34"/>
      <c r="P14" s="34"/>
    </row>
    <row r="15" spans="2:16" ht="12.75">
      <c r="B15" s="88" t="s">
        <v>33</v>
      </c>
      <c r="C15" s="212" t="s">
        <v>456</v>
      </c>
      <c r="D15" s="28" t="s">
        <v>455</v>
      </c>
      <c r="E15" s="29" t="s">
        <v>32</v>
      </c>
      <c r="F15" s="30">
        <v>71.5</v>
      </c>
      <c r="G15" s="31">
        <f>CPU_GALPÃO!I54</f>
        <v>2.0299999999999998</v>
      </c>
      <c r="H15" s="32">
        <f>ROUND(F15*G15,2)</f>
        <v>145.15</v>
      </c>
      <c r="N15" s="33"/>
      <c r="O15" s="34"/>
      <c r="P15" s="34"/>
    </row>
    <row r="16" spans="2:16" s="25" customFormat="1" ht="12.75" customHeight="1">
      <c r="B16" s="252" t="s">
        <v>13</v>
      </c>
      <c r="C16" s="252"/>
      <c r="D16" s="20" t="s">
        <v>34</v>
      </c>
      <c r="E16" s="21"/>
      <c r="F16" s="22"/>
      <c r="G16" s="23"/>
      <c r="H16" s="24">
        <f>SUM(H17:H21)</f>
        <v>8027.4</v>
      </c>
      <c r="K16" s="25">
        <v>30</v>
      </c>
      <c r="L16" s="25">
        <v>0.3</v>
      </c>
      <c r="M16" s="25">
        <v>0.3</v>
      </c>
      <c r="N16" s="26">
        <v>0.5</v>
      </c>
      <c r="O16" s="27">
        <f>N16*M16*L16*K16</f>
        <v>1.35</v>
      </c>
      <c r="P16" s="27" t="s">
        <v>35</v>
      </c>
    </row>
    <row r="17" spans="2:16" ht="24">
      <c r="B17" s="88" t="s">
        <v>36</v>
      </c>
      <c r="C17" s="88">
        <v>73481</v>
      </c>
      <c r="D17" s="250" t="s">
        <v>462</v>
      </c>
      <c r="E17" s="29" t="s">
        <v>37</v>
      </c>
      <c r="F17" s="30">
        <f>ROUND((3.5+6.2)*2*0.4*0.6,2)</f>
        <v>4.66</v>
      </c>
      <c r="G17" s="31">
        <f>Insumos!E245*1.245</f>
        <v>20.73</v>
      </c>
      <c r="H17" s="32">
        <f>ROUND(F17*G17,2)</f>
        <v>96.6</v>
      </c>
      <c r="L17" s="1">
        <v>0.3</v>
      </c>
      <c r="M17" s="1">
        <v>0.15</v>
      </c>
      <c r="N17" s="33">
        <v>40</v>
      </c>
      <c r="O17" s="34">
        <f>L17*M17*N17</f>
        <v>1.8</v>
      </c>
      <c r="P17" s="34" t="s">
        <v>38</v>
      </c>
    </row>
    <row r="18" spans="2:16" ht="12.75" customHeight="1">
      <c r="B18" s="88" t="s">
        <v>39</v>
      </c>
      <c r="C18" s="212" t="s">
        <v>464</v>
      </c>
      <c r="D18" s="250" t="s">
        <v>463</v>
      </c>
      <c r="E18" s="29" t="s">
        <v>37</v>
      </c>
      <c r="F18" s="30">
        <f>ROUND((3.5+6.2)*2*0.4*0.6,2)</f>
        <v>4.66</v>
      </c>
      <c r="G18" s="31">
        <f>Insumos!E246*1.245</f>
        <v>369.96</v>
      </c>
      <c r="H18" s="32">
        <f>ROUND(F18*G18,2)</f>
        <v>1724.01</v>
      </c>
      <c r="K18" s="1">
        <v>30</v>
      </c>
      <c r="L18" s="1">
        <v>0.15</v>
      </c>
      <c r="M18" s="1">
        <v>0.15</v>
      </c>
      <c r="N18" s="33">
        <v>0.15</v>
      </c>
      <c r="O18" s="34">
        <f>N18*M18*L18*K18</f>
        <v>0.1</v>
      </c>
      <c r="P18" s="34">
        <f>O16-O18</f>
        <v>1.25</v>
      </c>
    </row>
    <row r="19" spans="2:16" ht="12.75" customHeight="1">
      <c r="B19" s="88" t="s">
        <v>40</v>
      </c>
      <c r="C19" s="212" t="s">
        <v>466</v>
      </c>
      <c r="D19" s="250" t="s">
        <v>465</v>
      </c>
      <c r="E19" s="29" t="s">
        <v>37</v>
      </c>
      <c r="F19" s="30">
        <f>ROUND((3.5+6.2)*2*0.2*0.2+(7.5*2+6.5)*0.2*0.2,2)</f>
        <v>1.64</v>
      </c>
      <c r="G19" s="31">
        <f>Insumos!E247*1.245</f>
        <v>479.85</v>
      </c>
      <c r="H19" s="32">
        <f>ROUND(F19*G19,2)</f>
        <v>786.95</v>
      </c>
      <c r="L19" s="1">
        <v>0.3</v>
      </c>
      <c r="M19" s="1">
        <v>0.25</v>
      </c>
      <c r="N19" s="33">
        <f>30+10</f>
        <v>40</v>
      </c>
      <c r="O19" s="34">
        <f>L19*M19*N19</f>
        <v>3</v>
      </c>
      <c r="P19" s="34"/>
    </row>
    <row r="20" spans="2:16" ht="24">
      <c r="B20" s="88" t="s">
        <v>41</v>
      </c>
      <c r="C20" s="212" t="s">
        <v>468</v>
      </c>
      <c r="D20" s="250" t="s">
        <v>467</v>
      </c>
      <c r="E20" s="29" t="s">
        <v>37</v>
      </c>
      <c r="F20" s="30">
        <f>ROUND(F21*0.2,2)</f>
        <v>14.3</v>
      </c>
      <c r="G20" s="31">
        <f>Insumos!E248*1.245</f>
        <v>113.41</v>
      </c>
      <c r="H20" s="32">
        <f>ROUND(F20*G20,2)</f>
        <v>1621.76</v>
      </c>
      <c r="L20" s="1">
        <v>0.04</v>
      </c>
      <c r="M20" s="1">
        <v>15</v>
      </c>
      <c r="N20" s="33">
        <v>5</v>
      </c>
      <c r="O20" s="34">
        <f>L20*M20*N20</f>
        <v>3</v>
      </c>
      <c r="P20" s="34"/>
    </row>
    <row r="21" spans="2:16" ht="24">
      <c r="B21" s="88" t="s">
        <v>42</v>
      </c>
      <c r="C21" s="212">
        <v>73675</v>
      </c>
      <c r="D21" s="250" t="s">
        <v>469</v>
      </c>
      <c r="E21" s="29" t="s">
        <v>32</v>
      </c>
      <c r="F21" s="30">
        <f>ROUND(11*6.5,2)</f>
        <v>71.5</v>
      </c>
      <c r="G21" s="31">
        <f>Insumos!E249*1.245</f>
        <v>53.12</v>
      </c>
      <c r="H21" s="32">
        <f>ROUND(F21*G21,2)</f>
        <v>3798.08</v>
      </c>
      <c r="L21" s="1">
        <v>0.06</v>
      </c>
      <c r="M21" s="1">
        <v>15</v>
      </c>
      <c r="N21" s="33">
        <v>5</v>
      </c>
      <c r="O21" s="34">
        <f>L21*M21*N21</f>
        <v>4.5</v>
      </c>
      <c r="P21" s="34"/>
    </row>
    <row r="22" spans="2:16" s="25" customFormat="1" ht="12.75" customHeight="1">
      <c r="B22" s="252" t="s">
        <v>16</v>
      </c>
      <c r="C22" s="257"/>
      <c r="D22" s="251" t="s">
        <v>43</v>
      </c>
      <c r="E22" s="21"/>
      <c r="F22" s="22"/>
      <c r="G22" s="23"/>
      <c r="H22" s="24">
        <f>SUM(H23:H24)</f>
        <v>1019.51</v>
      </c>
      <c r="N22" s="26"/>
      <c r="O22" s="27"/>
      <c r="P22" s="27"/>
    </row>
    <row r="23" spans="2:16" ht="24">
      <c r="B23" s="88" t="s">
        <v>44</v>
      </c>
      <c r="C23" s="212" t="s">
        <v>472</v>
      </c>
      <c r="D23" s="250" t="s">
        <v>470</v>
      </c>
      <c r="E23" s="29" t="s">
        <v>32</v>
      </c>
      <c r="F23" s="30">
        <f>ROUND(1*1.2*2.1,2)</f>
        <v>2.52</v>
      </c>
      <c r="G23" s="31">
        <f>Insumos!E250*1.245</f>
        <v>323.91000000000003</v>
      </c>
      <c r="H23" s="32">
        <f>ROUND(F23*G23,2)</f>
        <v>816.25</v>
      </c>
      <c r="I23" s="35" t="s">
        <v>45</v>
      </c>
      <c r="N23" s="33"/>
      <c r="O23" s="34"/>
      <c r="P23" s="34"/>
    </row>
    <row r="24" spans="2:16" ht="24">
      <c r="B24" s="88" t="s">
        <v>46</v>
      </c>
      <c r="C24" s="212" t="s">
        <v>474</v>
      </c>
      <c r="D24" s="250" t="s">
        <v>473</v>
      </c>
      <c r="E24" s="29" t="s">
        <v>32</v>
      </c>
      <c r="F24" s="30">
        <f>ROUND(4*1*0.5,2)</f>
        <v>2</v>
      </c>
      <c r="G24" s="31">
        <f>Insumos!E251*1.245</f>
        <v>101.63</v>
      </c>
      <c r="H24" s="32">
        <f>ROUND(F24*G24,2)</f>
        <v>203.26</v>
      </c>
      <c r="I24" s="35" t="s">
        <v>47</v>
      </c>
      <c r="N24" s="33"/>
      <c r="O24" s="34"/>
      <c r="P24" s="34"/>
    </row>
    <row r="25" spans="2:16" s="25" customFormat="1" ht="12.75" customHeight="1">
      <c r="B25" s="252" t="s">
        <v>18</v>
      </c>
      <c r="C25" s="257"/>
      <c r="D25" s="251" t="s">
        <v>48</v>
      </c>
      <c r="E25" s="21"/>
      <c r="F25" s="22"/>
      <c r="G25" s="23"/>
      <c r="H25" s="24">
        <f>SUM(H26:H30)</f>
        <v>4168.1499999999996</v>
      </c>
      <c r="L25" s="25">
        <v>0.15</v>
      </c>
      <c r="M25" s="25">
        <v>0.15</v>
      </c>
      <c r="N25" s="26">
        <v>2.1</v>
      </c>
      <c r="O25" s="27">
        <f>L25*M25*N25</f>
        <v>0.05</v>
      </c>
      <c r="P25" s="27">
        <f>O25*8</f>
        <v>0.4</v>
      </c>
    </row>
    <row r="26" spans="2:16" ht="24">
      <c r="B26" s="88" t="s">
        <v>49</v>
      </c>
      <c r="C26" s="212" t="s">
        <v>478</v>
      </c>
      <c r="D26" s="250" t="s">
        <v>477</v>
      </c>
      <c r="E26" s="29" t="s">
        <v>32</v>
      </c>
      <c r="F26" s="30">
        <f>ROUND((3.5*2*2.4+(3.2+2.4)*3.1*2),2)</f>
        <v>51.52</v>
      </c>
      <c r="G26" s="31">
        <f>Insumos!E252*1.245</f>
        <v>36.549999999999997</v>
      </c>
      <c r="H26" s="32">
        <f>ROUND(F26*G26,2)</f>
        <v>1883.06</v>
      </c>
      <c r="N26" s="33"/>
      <c r="O26" s="34"/>
      <c r="P26" s="34"/>
    </row>
    <row r="27" spans="2:16" ht="49.5" customHeight="1">
      <c r="B27" s="88" t="s">
        <v>50</v>
      </c>
      <c r="C27" s="212">
        <v>73346</v>
      </c>
      <c r="D27" s="250" t="s">
        <v>479</v>
      </c>
      <c r="E27" s="29" t="s">
        <v>37</v>
      </c>
      <c r="F27" s="30">
        <f>ROUND(5*0.15*0.15*3.4,2)</f>
        <v>0.38</v>
      </c>
      <c r="G27" s="31">
        <f>Insumos!E254*1.245</f>
        <v>1516</v>
      </c>
      <c r="H27" s="32">
        <f>ROUND(F27*G27,2)</f>
        <v>576.08000000000004</v>
      </c>
      <c r="I27" s="1" t="s">
        <v>51</v>
      </c>
      <c r="N27" s="33"/>
      <c r="O27" s="34"/>
      <c r="P27" s="34"/>
    </row>
    <row r="28" spans="2:16" ht="60">
      <c r="B28" s="88" t="s">
        <v>52</v>
      </c>
      <c r="C28" s="212">
        <v>73346</v>
      </c>
      <c r="D28" s="250" t="s">
        <v>480</v>
      </c>
      <c r="E28" s="29" t="s">
        <v>37</v>
      </c>
      <c r="F28" s="30">
        <f>ROUND((3.5+6.2)*2*0.1*0.12,2)</f>
        <v>0.23</v>
      </c>
      <c r="G28" s="31">
        <f>Insumos!E254*1.245</f>
        <v>1516</v>
      </c>
      <c r="H28" s="32">
        <f>ROUND(F28*G28,2)</f>
        <v>348.68</v>
      </c>
      <c r="N28" s="33"/>
      <c r="O28" s="34"/>
      <c r="P28" s="34"/>
    </row>
    <row r="29" spans="2:16" ht="60">
      <c r="B29" s="88" t="s">
        <v>53</v>
      </c>
      <c r="C29" s="212">
        <v>73346</v>
      </c>
      <c r="D29" s="250" t="s">
        <v>481</v>
      </c>
      <c r="E29" s="29" t="s">
        <v>37</v>
      </c>
      <c r="F29" s="30">
        <f>ROUND((3.5+6.2)*2*0.1*0.12,2)</f>
        <v>0.23</v>
      </c>
      <c r="G29" s="31">
        <f>Insumos!E254*1.245</f>
        <v>1516</v>
      </c>
      <c r="H29" s="32">
        <f>ROUND(F29*G29,2)</f>
        <v>348.68</v>
      </c>
      <c r="N29" s="33"/>
      <c r="O29" s="34"/>
      <c r="P29" s="34"/>
    </row>
    <row r="30" spans="2:16" ht="12.75" customHeight="1">
      <c r="B30" s="88" t="s">
        <v>54</v>
      </c>
      <c r="C30" s="212" t="s">
        <v>484</v>
      </c>
      <c r="D30" s="250" t="s">
        <v>55</v>
      </c>
      <c r="E30" s="29" t="s">
        <v>37</v>
      </c>
      <c r="F30" s="30">
        <f>ROUND(4*0.15*0.15*3.4,2)</f>
        <v>0.31</v>
      </c>
      <c r="G30" s="31">
        <f>CPU_GALPÃO!I79</f>
        <v>3263.39</v>
      </c>
      <c r="H30" s="32">
        <f>ROUND(F30*G30,2)</f>
        <v>1011.65</v>
      </c>
      <c r="L30" s="1">
        <v>0.15</v>
      </c>
      <c r="M30" s="1">
        <v>0.15</v>
      </c>
      <c r="N30" s="33">
        <v>3.4</v>
      </c>
      <c r="O30" s="34">
        <f>L30*M30*N30</f>
        <v>0.08</v>
      </c>
      <c r="P30" s="34">
        <f>O30*22</f>
        <v>1.76</v>
      </c>
    </row>
    <row r="31" spans="2:16" s="25" customFormat="1" ht="12.75" customHeight="1">
      <c r="B31" s="252" t="s">
        <v>19</v>
      </c>
      <c r="C31" s="257"/>
      <c r="D31" s="251" t="s">
        <v>56</v>
      </c>
      <c r="E31" s="21"/>
      <c r="F31" s="22"/>
      <c r="G31" s="23"/>
      <c r="H31" s="24">
        <f>SUM(H32:H33)</f>
        <v>1629.07</v>
      </c>
      <c r="N31" s="26"/>
      <c r="O31" s="27"/>
      <c r="P31" s="27"/>
    </row>
    <row r="32" spans="2:16" ht="24">
      <c r="B32" s="88" t="s">
        <v>57</v>
      </c>
      <c r="C32" s="212">
        <v>5975</v>
      </c>
      <c r="D32" s="250" t="s">
        <v>485</v>
      </c>
      <c r="E32" s="29" t="s">
        <v>32</v>
      </c>
      <c r="F32" s="30">
        <f>F26*2</f>
        <v>103.04</v>
      </c>
      <c r="G32" s="31">
        <f>Insumos!E255*1.245</f>
        <v>4.67</v>
      </c>
      <c r="H32" s="32">
        <f>ROUND(F32*G32,2)</f>
        <v>481.2</v>
      </c>
      <c r="N32" s="33"/>
      <c r="O32" s="34"/>
      <c r="P32" s="34"/>
    </row>
    <row r="33" spans="2:16" ht="24">
      <c r="B33" s="88" t="s">
        <v>58</v>
      </c>
      <c r="C33" s="212">
        <v>5995</v>
      </c>
      <c r="D33" s="250" t="s">
        <v>486</v>
      </c>
      <c r="E33" s="29" t="s">
        <v>32</v>
      </c>
      <c r="F33" s="30">
        <f>F32</f>
        <v>103.04</v>
      </c>
      <c r="G33" s="31">
        <f>Insumos!E256*1.245</f>
        <v>11.14</v>
      </c>
      <c r="H33" s="32">
        <f>ROUND(F33*G33,2)</f>
        <v>1147.8699999999999</v>
      </c>
      <c r="N33" s="33"/>
      <c r="O33" s="34"/>
      <c r="P33" s="34"/>
    </row>
    <row r="34" spans="2:16" s="25" customFormat="1" ht="12.75" customHeight="1">
      <c r="B34" s="252" t="s">
        <v>21</v>
      </c>
      <c r="C34" s="257"/>
      <c r="D34" s="251" t="s">
        <v>59</v>
      </c>
      <c r="E34" s="21"/>
      <c r="F34" s="22"/>
      <c r="G34" s="23"/>
      <c r="H34" s="24">
        <f>SUM(H35:H36)</f>
        <v>508.64</v>
      </c>
      <c r="N34" s="26"/>
      <c r="O34" s="27"/>
      <c r="P34" s="27"/>
    </row>
    <row r="35" spans="2:16" ht="24">
      <c r="B35" s="88" t="s">
        <v>60</v>
      </c>
      <c r="C35" s="212">
        <v>6067</v>
      </c>
      <c r="D35" s="250" t="s">
        <v>487</v>
      </c>
      <c r="E35" s="29" t="s">
        <v>32</v>
      </c>
      <c r="F35" s="30">
        <f>F23*2</f>
        <v>5.04</v>
      </c>
      <c r="G35" s="31">
        <f>Insumos!E257*1.245</f>
        <v>22.62</v>
      </c>
      <c r="H35" s="32">
        <f>ROUND(F35*G35,2)</f>
        <v>114</v>
      </c>
      <c r="N35" s="33"/>
      <c r="O35" s="34"/>
      <c r="P35" s="34"/>
    </row>
    <row r="36" spans="2:16" ht="12.75" customHeight="1">
      <c r="B36" s="88" t="s">
        <v>61</v>
      </c>
      <c r="C36" s="212" t="s">
        <v>489</v>
      </c>
      <c r="D36" s="250" t="s">
        <v>488</v>
      </c>
      <c r="E36" s="29" t="s">
        <v>32</v>
      </c>
      <c r="F36" s="30">
        <f>F33</f>
        <v>103.04</v>
      </c>
      <c r="G36" s="31">
        <f>Insumos!E258*1.245</f>
        <v>3.83</v>
      </c>
      <c r="H36" s="32">
        <f>ROUND(F36*G36,2)</f>
        <v>394.64</v>
      </c>
      <c r="N36" s="33"/>
      <c r="O36" s="34"/>
      <c r="P36" s="34"/>
    </row>
    <row r="37" spans="2:16" s="25" customFormat="1" ht="12.75" customHeight="1">
      <c r="B37" s="252" t="s">
        <v>62</v>
      </c>
      <c r="C37" s="257"/>
      <c r="D37" s="251" t="s">
        <v>63</v>
      </c>
      <c r="E37" s="21"/>
      <c r="F37" s="22"/>
      <c r="G37" s="23"/>
      <c r="H37" s="24">
        <f>SUM(H38:H40)</f>
        <v>17819.46</v>
      </c>
      <c r="N37" s="26"/>
      <c r="O37" s="27"/>
      <c r="P37" s="27">
        <f>SUM(P25:P30)</f>
        <v>2.16</v>
      </c>
    </row>
    <row r="38" spans="2:16" ht="24">
      <c r="B38" s="88" t="s">
        <v>64</v>
      </c>
      <c r="C38" s="212" t="s">
        <v>492</v>
      </c>
      <c r="D38" s="250" t="s">
        <v>491</v>
      </c>
      <c r="E38" s="29" t="s">
        <v>32</v>
      </c>
      <c r="F38" s="30">
        <f>ROUND(12*7.5,2)</f>
        <v>90</v>
      </c>
      <c r="G38" s="31">
        <f>Insumos!E259*1.245</f>
        <v>61.7</v>
      </c>
      <c r="H38" s="32">
        <f>ROUND(F38*G38,2)</f>
        <v>5553</v>
      </c>
      <c r="N38" s="33"/>
      <c r="O38" s="34"/>
      <c r="P38" s="34"/>
    </row>
    <row r="39" spans="2:16" ht="24">
      <c r="B39" s="88" t="s">
        <v>495</v>
      </c>
      <c r="C39" s="212" t="s">
        <v>494</v>
      </c>
      <c r="D39" s="250" t="s">
        <v>493</v>
      </c>
      <c r="E39" s="29" t="s">
        <v>32</v>
      </c>
      <c r="F39" s="30">
        <v>90</v>
      </c>
      <c r="G39" s="31">
        <f>Insumos!E260*1.245</f>
        <v>63.47</v>
      </c>
      <c r="H39" s="32">
        <f>ROUND(F39*G39,2)</f>
        <v>5712.3</v>
      </c>
      <c r="N39" s="33"/>
      <c r="O39" s="34"/>
      <c r="P39" s="34"/>
    </row>
    <row r="40" spans="2:16" ht="24">
      <c r="B40" s="88" t="s">
        <v>496</v>
      </c>
      <c r="C40" s="212" t="s">
        <v>498</v>
      </c>
      <c r="D40" s="250" t="s">
        <v>497</v>
      </c>
      <c r="E40" s="29" t="s">
        <v>71</v>
      </c>
      <c r="F40" s="30">
        <v>4</v>
      </c>
      <c r="G40" s="31">
        <f>Insumos!E261*1.245</f>
        <v>1638.54</v>
      </c>
      <c r="H40" s="32">
        <f>ROUND(F40*G40,2)</f>
        <v>6554.16</v>
      </c>
      <c r="N40" s="33"/>
      <c r="O40" s="34"/>
      <c r="P40" s="34"/>
    </row>
    <row r="41" spans="2:16" s="25" customFormat="1" ht="12.75" customHeight="1">
      <c r="B41" s="252" t="s">
        <v>65</v>
      </c>
      <c r="C41" s="257"/>
      <c r="D41" s="251" t="s">
        <v>66</v>
      </c>
      <c r="E41" s="21"/>
      <c r="F41" s="22"/>
      <c r="G41" s="23"/>
      <c r="H41" s="24">
        <f>H42</f>
        <v>767.67</v>
      </c>
      <c r="N41" s="26"/>
      <c r="O41" s="27"/>
      <c r="P41" s="27"/>
    </row>
    <row r="42" spans="2:16" ht="36">
      <c r="B42" s="88" t="s">
        <v>67</v>
      </c>
      <c r="C42" s="212" t="s">
        <v>500</v>
      </c>
      <c r="D42" s="250" t="s">
        <v>499</v>
      </c>
      <c r="E42" s="29" t="s">
        <v>32</v>
      </c>
      <c r="F42" s="30">
        <f>ROUND((12.2+6.5)*2*0.6,2)</f>
        <v>22.44</v>
      </c>
      <c r="G42" s="31">
        <f>Insumos!E262*1.245</f>
        <v>34.21</v>
      </c>
      <c r="H42" s="32">
        <f>ROUND(F42*G42,2)</f>
        <v>767.67</v>
      </c>
      <c r="N42" s="33"/>
      <c r="O42" s="34"/>
      <c r="P42" s="34"/>
    </row>
    <row r="43" spans="2:16" s="25" customFormat="1" ht="12.75" customHeight="1">
      <c r="B43" s="252" t="s">
        <v>68</v>
      </c>
      <c r="C43" s="257"/>
      <c r="D43" s="251" t="s">
        <v>69</v>
      </c>
      <c r="E43" s="21"/>
      <c r="F43" s="22"/>
      <c r="G43" s="23"/>
      <c r="H43" s="24">
        <f>SUM(H44:H45)</f>
        <v>1325.15</v>
      </c>
      <c r="N43" s="26"/>
      <c r="O43" s="27"/>
      <c r="P43" s="27"/>
    </row>
    <row r="44" spans="2:16" ht="36">
      <c r="B44" s="88" t="s">
        <v>70</v>
      </c>
      <c r="C44" s="212">
        <v>9540</v>
      </c>
      <c r="D44" s="250" t="s">
        <v>501</v>
      </c>
      <c r="E44" s="29" t="s">
        <v>71</v>
      </c>
      <c r="F44" s="30">
        <v>1</v>
      </c>
      <c r="G44" s="31">
        <f>Insumos!E263*1.245</f>
        <v>991.63</v>
      </c>
      <c r="H44" s="32">
        <f>ROUND(F44*G44,2)</f>
        <v>991.63</v>
      </c>
      <c r="N44" s="33"/>
      <c r="O44" s="34"/>
      <c r="P44" s="34"/>
    </row>
    <row r="45" spans="2:16" ht="36">
      <c r="B45" s="88" t="s">
        <v>72</v>
      </c>
      <c r="C45" s="287" t="s">
        <v>504</v>
      </c>
      <c r="D45" s="250" t="s">
        <v>505</v>
      </c>
      <c r="E45" s="29" t="s">
        <v>71</v>
      </c>
      <c r="F45" s="30">
        <v>4</v>
      </c>
      <c r="G45" s="31">
        <f>CPU_GALPÃO!I107</f>
        <v>83.38</v>
      </c>
      <c r="H45" s="32">
        <f>ROUND(F45*G45,2)</f>
        <v>333.52</v>
      </c>
      <c r="N45" s="33"/>
      <c r="O45" s="34"/>
      <c r="P45" s="34"/>
    </row>
    <row r="46" spans="2:16" s="25" customFormat="1" ht="12.75" customHeight="1">
      <c r="B46" s="252" t="s">
        <v>73</v>
      </c>
      <c r="C46" s="257"/>
      <c r="D46" s="251" t="s">
        <v>74</v>
      </c>
      <c r="E46" s="21"/>
      <c r="F46" s="22"/>
      <c r="G46" s="23"/>
      <c r="H46" s="24">
        <f>H47</f>
        <v>99.39</v>
      </c>
      <c r="N46" s="26"/>
      <c r="O46" s="27"/>
      <c r="P46" s="27"/>
    </row>
    <row r="47" spans="2:16" ht="12.75" customHeight="1">
      <c r="B47" s="88" t="s">
        <v>75</v>
      </c>
      <c r="C47" s="212">
        <v>9537</v>
      </c>
      <c r="D47" s="250" t="s">
        <v>506</v>
      </c>
      <c r="E47" s="29" t="s">
        <v>32</v>
      </c>
      <c r="F47" s="30">
        <f>F21</f>
        <v>71.5</v>
      </c>
      <c r="G47" s="31">
        <f>Insumos!E264*1.245</f>
        <v>1.39</v>
      </c>
      <c r="H47" s="32">
        <f>ROUND(F47*G47,2)</f>
        <v>99.39</v>
      </c>
      <c r="N47" s="33"/>
      <c r="O47" s="34"/>
      <c r="P47" s="34"/>
    </row>
    <row r="48" spans="2:16" ht="12.75" customHeight="1">
      <c r="B48" s="370" t="s">
        <v>9</v>
      </c>
      <c r="C48" s="370"/>
      <c r="D48" s="370"/>
      <c r="E48" s="37"/>
      <c r="F48" s="38"/>
      <c r="G48" s="39"/>
      <c r="H48" s="40"/>
    </row>
    <row r="49" spans="2:8" ht="15.75" customHeight="1">
      <c r="B49" s="36"/>
      <c r="C49" s="126"/>
      <c r="D49" s="41" t="s">
        <v>76</v>
      </c>
      <c r="E49" s="37"/>
      <c r="F49" s="38"/>
      <c r="G49" s="39"/>
      <c r="H49" s="40">
        <f>H13+H16+H22+H25+H31+H34+H37+H41+H43+H46</f>
        <v>35750.550000000003</v>
      </c>
    </row>
  </sheetData>
  <sheetProtection selectLockedCells="1" selectUnlockedCells="1"/>
  <mergeCells count="11">
    <mergeCell ref="B1:H1"/>
    <mergeCell ref="B3:H3"/>
    <mergeCell ref="B4:H4"/>
    <mergeCell ref="B5:H5"/>
    <mergeCell ref="B48:D48"/>
    <mergeCell ref="B6:H6"/>
    <mergeCell ref="B7:H7"/>
    <mergeCell ref="B8:D8"/>
    <mergeCell ref="E8:H9"/>
    <mergeCell ref="B9:D9"/>
    <mergeCell ref="E10:H10"/>
  </mergeCells>
  <phoneticPr fontId="8" type="noConversion"/>
  <printOptions horizontalCentered="1"/>
  <pageMargins left="0.53" right="0.38" top="0.78749999999999998" bottom="0.78749999999999998" header="0.51180555555555551" footer="0.51180555555555551"/>
  <pageSetup paperSize="9" scale="85" firstPageNumber="0" orientation="portrait" horizontalDpi="300" verticalDpi="300" r:id="rId1"/>
  <headerFooter alignWithMargins="0"/>
  <drawing r:id="rId2"/>
  <legacyDrawing r:id="rId3"/>
  <oleObjects>
    <oleObject progId="Figura do Microsoft Photo Editor 3.0" shapeId="2057" r:id="rId4"/>
  </oleObject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6600FF"/>
  </sheetPr>
  <dimension ref="B1:L111"/>
  <sheetViews>
    <sheetView view="pageBreakPreview" zoomScale="85" zoomScaleNormal="85" zoomScaleSheetLayoutView="85" workbookViewId="0">
      <selection activeCell="K77" sqref="K77:L77"/>
    </sheetView>
  </sheetViews>
  <sheetFormatPr defaultRowHeight="12.75"/>
  <cols>
    <col min="1" max="1" width="1" customWidth="1"/>
    <col min="2" max="2" width="58.28515625" customWidth="1"/>
    <col min="3" max="3" width="14.85546875" customWidth="1"/>
    <col min="4" max="4" width="16.140625" customWidth="1"/>
    <col min="5" max="5" width="17.42578125" customWidth="1"/>
    <col min="6" max="6" width="15.7109375" customWidth="1"/>
    <col min="7" max="7" width="14.7109375" customWidth="1"/>
    <col min="8" max="9" width="13.28515625" customWidth="1"/>
    <col min="10" max="10" width="1.28515625" customWidth="1"/>
    <col min="11" max="11" width="18.140625" customWidth="1"/>
    <col min="12" max="12" width="14.7109375" customWidth="1"/>
    <col min="13" max="13" width="10.140625" customWidth="1"/>
  </cols>
  <sheetData>
    <row r="1" spans="2:9" ht="13.5" thickBot="1"/>
    <row r="2" spans="2:9" s="127" customFormat="1" ht="60" customHeight="1">
      <c r="B2" s="128" t="s">
        <v>412</v>
      </c>
      <c r="C2" s="129" t="str">
        <f>Orçamento_Galpão!B14</f>
        <v>1.1</v>
      </c>
      <c r="D2" s="376" t="s">
        <v>413</v>
      </c>
      <c r="E2" s="376"/>
      <c r="F2" s="376"/>
      <c r="G2" s="376"/>
      <c r="H2" s="376"/>
      <c r="I2" s="377"/>
    </row>
    <row r="3" spans="2:9" s="130" customFormat="1" ht="53.25" customHeight="1">
      <c r="B3" s="333" t="s">
        <v>548</v>
      </c>
      <c r="C3" s="334"/>
      <c r="D3" s="334"/>
      <c r="E3" s="334"/>
      <c r="F3" s="334"/>
      <c r="G3" s="335"/>
      <c r="H3" s="336" t="s">
        <v>458</v>
      </c>
      <c r="I3" s="337"/>
    </row>
    <row r="4" spans="2:9" s="130" customFormat="1" ht="30" customHeight="1">
      <c r="B4" s="378" t="s">
        <v>414</v>
      </c>
      <c r="C4" s="379"/>
      <c r="D4" s="379"/>
      <c r="E4" s="379"/>
      <c r="F4" s="379"/>
      <c r="G4" s="380"/>
      <c r="H4" s="131" t="s">
        <v>415</v>
      </c>
      <c r="I4" s="132" t="s">
        <v>32</v>
      </c>
    </row>
    <row r="5" spans="2:9" s="130" customFormat="1" ht="30" customHeight="1">
      <c r="B5" s="341" t="s">
        <v>416</v>
      </c>
      <c r="C5" s="342"/>
      <c r="D5" s="342"/>
      <c r="E5" s="342"/>
      <c r="F5" s="342"/>
      <c r="G5" s="342"/>
      <c r="H5" s="342"/>
      <c r="I5" s="343"/>
    </row>
    <row r="6" spans="2:9" s="130" customFormat="1" ht="30" customHeight="1">
      <c r="B6" s="133" t="s">
        <v>4</v>
      </c>
      <c r="C6" s="134" t="s">
        <v>417</v>
      </c>
      <c r="D6" s="135" t="s">
        <v>6</v>
      </c>
      <c r="E6" s="135" t="s">
        <v>418</v>
      </c>
      <c r="F6" s="135" t="s">
        <v>419</v>
      </c>
      <c r="G6" s="135" t="s">
        <v>420</v>
      </c>
      <c r="H6" s="135" t="s">
        <v>421</v>
      </c>
      <c r="I6" s="136" t="s">
        <v>422</v>
      </c>
    </row>
    <row r="7" spans="2:9" s="130" customFormat="1" ht="30" customHeight="1">
      <c r="B7" s="137"/>
      <c r="C7" s="138"/>
      <c r="D7" s="139"/>
      <c r="E7" s="140"/>
      <c r="F7" s="140"/>
      <c r="G7" s="141"/>
      <c r="H7" s="140"/>
      <c r="I7" s="142">
        <f>D7*E7*G7+D7*F7*H7</f>
        <v>0</v>
      </c>
    </row>
    <row r="8" spans="2:9" s="130" customFormat="1" ht="30" customHeight="1">
      <c r="B8" s="381" t="s">
        <v>80</v>
      </c>
      <c r="C8" s="382"/>
      <c r="D8" s="382"/>
      <c r="E8" s="382"/>
      <c r="F8" s="382"/>
      <c r="G8" s="382"/>
      <c r="H8" s="382"/>
      <c r="I8" s="143">
        <f>SUM(I7:I7)</f>
        <v>0</v>
      </c>
    </row>
    <row r="9" spans="2:9" s="130" customFormat="1" ht="30" customHeight="1">
      <c r="B9" s="383" t="s">
        <v>83</v>
      </c>
      <c r="C9" s="384"/>
      <c r="D9" s="384"/>
      <c r="E9" s="384"/>
      <c r="F9" s="384"/>
      <c r="G9" s="384"/>
      <c r="H9" s="384"/>
      <c r="I9" s="385"/>
    </row>
    <row r="10" spans="2:9" s="130" customFormat="1" ht="30" customHeight="1">
      <c r="B10" s="144" t="s">
        <v>4</v>
      </c>
      <c r="C10" s="134" t="s">
        <v>417</v>
      </c>
      <c r="D10" s="145" t="s">
        <v>6</v>
      </c>
      <c r="E10" s="146"/>
      <c r="F10" s="146"/>
      <c r="G10" s="146"/>
      <c r="H10" s="145" t="s">
        <v>423</v>
      </c>
      <c r="I10" s="147" t="s">
        <v>422</v>
      </c>
    </row>
    <row r="11" spans="2:9" s="130" customFormat="1" ht="30" customHeight="1">
      <c r="B11" s="148" t="s">
        <v>424</v>
      </c>
      <c r="C11" s="134" t="s">
        <v>92</v>
      </c>
      <c r="D11" s="134">
        <v>0.1</v>
      </c>
      <c r="E11" s="149"/>
      <c r="F11" s="149"/>
      <c r="G11" s="149"/>
      <c r="H11" s="134">
        <f>Insumos!E112</f>
        <v>2.71</v>
      </c>
      <c r="I11" s="150">
        <f>H11*D11</f>
        <v>0.27</v>
      </c>
    </row>
    <row r="12" spans="2:9" s="130" customFormat="1" ht="30" customHeight="1">
      <c r="B12" s="148" t="s">
        <v>425</v>
      </c>
      <c r="C12" s="134" t="s">
        <v>92</v>
      </c>
      <c r="D12" s="134">
        <v>0.12</v>
      </c>
      <c r="E12" s="149"/>
      <c r="F12" s="149"/>
      <c r="G12" s="149"/>
      <c r="H12" s="134">
        <f>Insumos!E111</f>
        <v>4.8899999999999997</v>
      </c>
      <c r="I12" s="150">
        <f>H12*D12</f>
        <v>0.59</v>
      </c>
    </row>
    <row r="13" spans="2:9" s="130" customFormat="1" ht="30" customHeight="1">
      <c r="B13" s="148" t="s">
        <v>426</v>
      </c>
      <c r="C13" s="134" t="s">
        <v>112</v>
      </c>
      <c r="D13" s="134">
        <v>0.02</v>
      </c>
      <c r="E13" s="149"/>
      <c r="F13" s="149"/>
      <c r="G13" s="149"/>
      <c r="H13" s="134">
        <f>Insumos!E76</f>
        <v>9</v>
      </c>
      <c r="I13" s="150">
        <f>H13*D13</f>
        <v>0.18</v>
      </c>
    </row>
    <row r="14" spans="2:9" s="130" customFormat="1" ht="30" customHeight="1">
      <c r="B14" s="151" t="s">
        <v>427</v>
      </c>
      <c r="C14" s="134" t="s">
        <v>112</v>
      </c>
      <c r="D14" s="134">
        <v>0.01</v>
      </c>
      <c r="E14" s="149"/>
      <c r="F14" s="149"/>
      <c r="G14" s="149"/>
      <c r="H14" s="134">
        <f>Insumos!E28</f>
        <v>6.47</v>
      </c>
      <c r="I14" s="150">
        <f>H14*D14</f>
        <v>0.06</v>
      </c>
    </row>
    <row r="15" spans="2:9" s="130" customFormat="1" ht="30" customHeight="1">
      <c r="B15" s="386" t="s">
        <v>428</v>
      </c>
      <c r="C15" s="387"/>
      <c r="D15" s="387"/>
      <c r="E15" s="387"/>
      <c r="F15" s="387"/>
      <c r="G15" s="387"/>
      <c r="H15" s="387"/>
      <c r="I15" s="153">
        <f>SUM(I11:I14)</f>
        <v>1.1000000000000001</v>
      </c>
    </row>
    <row r="16" spans="2:9" s="130" customFormat="1" ht="30" customHeight="1">
      <c r="B16" s="383" t="s">
        <v>429</v>
      </c>
      <c r="C16" s="384"/>
      <c r="D16" s="384"/>
      <c r="E16" s="384"/>
      <c r="F16" s="384"/>
      <c r="G16" s="384"/>
      <c r="H16" s="384"/>
      <c r="I16" s="385"/>
    </row>
    <row r="17" spans="2:11" s="130" customFormat="1" ht="30" customHeight="1">
      <c r="B17" s="154" t="s">
        <v>4</v>
      </c>
      <c r="C17" s="134" t="s">
        <v>417</v>
      </c>
      <c r="D17" s="134" t="s">
        <v>6</v>
      </c>
      <c r="E17" s="134"/>
      <c r="F17" s="134"/>
      <c r="G17" s="134"/>
      <c r="H17" s="134" t="s">
        <v>423</v>
      </c>
      <c r="I17" s="155" t="s">
        <v>422</v>
      </c>
    </row>
    <row r="18" spans="2:11" s="130" customFormat="1" ht="30" customHeight="1">
      <c r="B18" s="156"/>
      <c r="C18" s="157"/>
      <c r="D18" s="158"/>
      <c r="E18" s="149"/>
      <c r="F18" s="149"/>
      <c r="G18" s="149"/>
      <c r="H18" s="159"/>
      <c r="I18" s="160"/>
    </row>
    <row r="19" spans="2:11" s="130" customFormat="1" ht="30" customHeight="1">
      <c r="B19" s="388" t="s">
        <v>80</v>
      </c>
      <c r="C19" s="389"/>
      <c r="D19" s="389"/>
      <c r="E19" s="389"/>
      <c r="F19" s="389"/>
      <c r="G19" s="389"/>
      <c r="H19" s="389"/>
      <c r="I19" s="161"/>
    </row>
    <row r="20" spans="2:11" s="130" customFormat="1" ht="30" customHeight="1">
      <c r="B20" s="383" t="s">
        <v>430</v>
      </c>
      <c r="C20" s="384"/>
      <c r="D20" s="384"/>
      <c r="E20" s="384"/>
      <c r="F20" s="384"/>
      <c r="G20" s="384"/>
      <c r="H20" s="384"/>
      <c r="I20" s="385"/>
    </row>
    <row r="21" spans="2:11" s="130" customFormat="1" ht="30" customHeight="1">
      <c r="B21" s="162" t="s">
        <v>4</v>
      </c>
      <c r="C21" s="134" t="s">
        <v>417</v>
      </c>
      <c r="D21" s="134" t="s">
        <v>6</v>
      </c>
      <c r="E21" s="149"/>
      <c r="F21" s="149"/>
      <c r="G21" s="149"/>
      <c r="H21" s="134" t="s">
        <v>423</v>
      </c>
      <c r="I21" s="155" t="s">
        <v>422</v>
      </c>
    </row>
    <row r="22" spans="2:11" s="130" customFormat="1" ht="30" customHeight="1">
      <c r="B22" s="163" t="s">
        <v>431</v>
      </c>
      <c r="C22" s="134" t="s">
        <v>152</v>
      </c>
      <c r="D22" s="134">
        <v>0.11</v>
      </c>
      <c r="E22" s="164"/>
      <c r="F22" s="164"/>
      <c r="G22" s="164"/>
      <c r="H22" s="134">
        <f>Insumos!E13</f>
        <v>8.69</v>
      </c>
      <c r="I22" s="150">
        <f>H22*D22</f>
        <v>0.96</v>
      </c>
    </row>
    <row r="23" spans="2:11" s="130" customFormat="1" ht="30" customHeight="1">
      <c r="B23" s="165" t="s">
        <v>432</v>
      </c>
      <c r="C23" s="134" t="s">
        <v>152</v>
      </c>
      <c r="D23" s="134">
        <v>0.1</v>
      </c>
      <c r="E23" s="149"/>
      <c r="F23" s="149"/>
      <c r="G23" s="149"/>
      <c r="H23" s="159">
        <f>Insumos!E10</f>
        <v>6.53</v>
      </c>
      <c r="I23" s="150">
        <f>H23*D23</f>
        <v>0.65</v>
      </c>
    </row>
    <row r="24" spans="2:11" s="130" customFormat="1" ht="30" customHeight="1">
      <c r="B24" s="347" t="s">
        <v>555</v>
      </c>
      <c r="C24" s="348"/>
      <c r="D24" s="348"/>
      <c r="E24" s="348"/>
      <c r="F24" s="348"/>
      <c r="G24" s="348"/>
      <c r="H24" s="348"/>
      <c r="I24" s="136"/>
    </row>
    <row r="25" spans="2:11" s="130" customFormat="1" ht="30" customHeight="1">
      <c r="B25" s="388" t="s">
        <v>80</v>
      </c>
      <c r="C25" s="389"/>
      <c r="D25" s="389"/>
      <c r="E25" s="389"/>
      <c r="F25" s="389"/>
      <c r="G25" s="389"/>
      <c r="H25" s="389"/>
      <c r="I25" s="166">
        <f>SUM(I22:I24)</f>
        <v>1.61</v>
      </c>
    </row>
    <row r="26" spans="2:11" s="130" customFormat="1" ht="30" customHeight="1">
      <c r="B26" s="167" t="s">
        <v>433</v>
      </c>
      <c r="C26" s="168">
        <v>1</v>
      </c>
      <c r="D26" s="393" t="s">
        <v>434</v>
      </c>
      <c r="E26" s="393"/>
      <c r="F26" s="393"/>
      <c r="G26" s="393"/>
      <c r="H26" s="394"/>
      <c r="I26" s="169">
        <f>I8+I15+I19+I25</f>
        <v>2.71</v>
      </c>
    </row>
    <row r="27" spans="2:11" s="130" customFormat="1" ht="33.75" customHeight="1">
      <c r="B27" s="352" t="s">
        <v>435</v>
      </c>
      <c r="C27" s="353"/>
      <c r="D27" s="353"/>
      <c r="E27" s="353"/>
      <c r="F27" s="353"/>
      <c r="G27" s="353"/>
      <c r="H27" s="354"/>
      <c r="I27" s="170">
        <f>I26/C26</f>
        <v>2.71</v>
      </c>
      <c r="K27" s="130" t="s">
        <v>557</v>
      </c>
    </row>
    <row r="28" spans="2:11" s="130" customFormat="1" ht="30" customHeight="1">
      <c r="B28" s="171" t="s">
        <v>436</v>
      </c>
      <c r="C28" s="198">
        <v>24.5</v>
      </c>
      <c r="D28" s="395" t="s">
        <v>78</v>
      </c>
      <c r="E28" s="395"/>
      <c r="F28" s="395"/>
      <c r="G28" s="395"/>
      <c r="H28" s="395"/>
      <c r="I28" s="143">
        <f>I27/100*C28</f>
        <v>0.66</v>
      </c>
    </row>
    <row r="29" spans="2:11" s="172" customFormat="1" ht="60.75" customHeight="1" thickBot="1">
      <c r="B29" s="396" t="s">
        <v>437</v>
      </c>
      <c r="C29" s="397"/>
      <c r="D29" s="397"/>
      <c r="E29" s="397"/>
      <c r="F29" s="397"/>
      <c r="G29" s="397"/>
      <c r="H29" s="397"/>
      <c r="I29" s="173">
        <f>SUM(I27:I28)</f>
        <v>3.37</v>
      </c>
      <c r="K29" s="174" t="s">
        <v>438</v>
      </c>
    </row>
    <row r="30" spans="2:11" s="175" customFormat="1" ht="30" customHeight="1" thickBot="1">
      <c r="B30" s="176"/>
      <c r="C30" s="177"/>
      <c r="D30" s="177"/>
      <c r="E30" s="177"/>
      <c r="F30" s="177"/>
      <c r="G30" s="177"/>
      <c r="H30" s="177"/>
      <c r="I30" s="178"/>
    </row>
    <row r="31" spans="2:11" s="127" customFormat="1" ht="60" customHeight="1">
      <c r="B31" s="128" t="s">
        <v>412</v>
      </c>
      <c r="C31" s="129" t="str">
        <f>[7]Orçamento!B27</f>
        <v>2.2</v>
      </c>
      <c r="D31" s="376" t="s">
        <v>413</v>
      </c>
      <c r="E31" s="376"/>
      <c r="F31" s="376"/>
      <c r="G31" s="376"/>
      <c r="H31" s="376"/>
      <c r="I31" s="377"/>
    </row>
    <row r="32" spans="2:11" s="206" customFormat="1" ht="53.25" customHeight="1">
      <c r="B32" s="333" t="s">
        <v>548</v>
      </c>
      <c r="C32" s="334"/>
      <c r="D32" s="334"/>
      <c r="E32" s="334"/>
      <c r="F32" s="334"/>
      <c r="G32" s="335"/>
      <c r="H32" s="336" t="s">
        <v>458</v>
      </c>
      <c r="I32" s="337"/>
    </row>
    <row r="33" spans="2:9" s="206" customFormat="1" ht="30" customHeight="1">
      <c r="B33" s="390" t="s">
        <v>445</v>
      </c>
      <c r="C33" s="391"/>
      <c r="D33" s="391"/>
      <c r="E33" s="391"/>
      <c r="F33" s="391"/>
      <c r="G33" s="392"/>
      <c r="H33" s="131" t="s">
        <v>415</v>
      </c>
      <c r="I33" s="132" t="s">
        <v>32</v>
      </c>
    </row>
    <row r="34" spans="2:9" s="206" customFormat="1" ht="30" customHeight="1">
      <c r="B34" s="341" t="s">
        <v>416</v>
      </c>
      <c r="C34" s="342"/>
      <c r="D34" s="342"/>
      <c r="E34" s="342"/>
      <c r="F34" s="342"/>
      <c r="G34" s="342"/>
      <c r="H34" s="342"/>
      <c r="I34" s="343"/>
    </row>
    <row r="35" spans="2:9" s="206" customFormat="1" ht="30" customHeight="1">
      <c r="B35" s="133" t="s">
        <v>4</v>
      </c>
      <c r="C35" s="134" t="s">
        <v>417</v>
      </c>
      <c r="D35" s="135" t="s">
        <v>6</v>
      </c>
      <c r="E35" s="135" t="s">
        <v>418</v>
      </c>
      <c r="F35" s="135" t="s">
        <v>419</v>
      </c>
      <c r="G35" s="135" t="s">
        <v>420</v>
      </c>
      <c r="H35" s="135" t="s">
        <v>421</v>
      </c>
      <c r="I35" s="136" t="s">
        <v>422</v>
      </c>
    </row>
    <row r="36" spans="2:9" s="206" customFormat="1" ht="30" customHeight="1">
      <c r="B36" s="137"/>
      <c r="C36" s="186"/>
      <c r="D36" s="204"/>
      <c r="E36" s="187"/>
      <c r="F36" s="187"/>
      <c r="G36" s="188"/>
      <c r="H36" s="187"/>
      <c r="I36" s="142">
        <f>D36*E36*G36+D36*F36*H36</f>
        <v>0</v>
      </c>
    </row>
    <row r="37" spans="2:9" s="206" customFormat="1" ht="30" customHeight="1">
      <c r="B37" s="381" t="s">
        <v>80</v>
      </c>
      <c r="C37" s="382"/>
      <c r="D37" s="382"/>
      <c r="E37" s="382"/>
      <c r="F37" s="382"/>
      <c r="G37" s="382"/>
      <c r="H37" s="382"/>
      <c r="I37" s="143">
        <f>SUM(I36:I36)</f>
        <v>0</v>
      </c>
    </row>
    <row r="38" spans="2:9" s="206" customFormat="1" ht="30" customHeight="1">
      <c r="B38" s="383" t="s">
        <v>83</v>
      </c>
      <c r="C38" s="384"/>
      <c r="D38" s="384"/>
      <c r="E38" s="384"/>
      <c r="F38" s="384"/>
      <c r="G38" s="384"/>
      <c r="H38" s="384"/>
      <c r="I38" s="385"/>
    </row>
    <row r="39" spans="2:9" s="206" customFormat="1" ht="30" customHeight="1">
      <c r="B39" s="144" t="s">
        <v>4</v>
      </c>
      <c r="C39" s="134" t="s">
        <v>417</v>
      </c>
      <c r="D39" s="145" t="s">
        <v>6</v>
      </c>
      <c r="E39" s="146"/>
      <c r="F39" s="146"/>
      <c r="G39" s="146"/>
      <c r="H39" s="145" t="s">
        <v>423</v>
      </c>
      <c r="I39" s="147" t="s">
        <v>422</v>
      </c>
    </row>
    <row r="40" spans="2:9" s="206" customFormat="1" ht="30" customHeight="1">
      <c r="B40" s="151"/>
      <c r="C40" s="134"/>
      <c r="D40" s="149"/>
      <c r="E40" s="149"/>
      <c r="F40" s="149"/>
      <c r="G40" s="149"/>
      <c r="H40" s="134"/>
      <c r="I40" s="150">
        <v>0</v>
      </c>
    </row>
    <row r="41" spans="2:9" s="206" customFormat="1" ht="30" customHeight="1">
      <c r="B41" s="386" t="s">
        <v>80</v>
      </c>
      <c r="C41" s="387"/>
      <c r="D41" s="387"/>
      <c r="E41" s="387"/>
      <c r="F41" s="387"/>
      <c r="G41" s="387"/>
      <c r="H41" s="387"/>
      <c r="I41" s="153">
        <f>I40</f>
        <v>0</v>
      </c>
    </row>
    <row r="42" spans="2:9" s="206" customFormat="1" ht="30" customHeight="1">
      <c r="B42" s="383" t="s">
        <v>429</v>
      </c>
      <c r="C42" s="384"/>
      <c r="D42" s="384"/>
      <c r="E42" s="384"/>
      <c r="F42" s="384"/>
      <c r="G42" s="384"/>
      <c r="H42" s="384"/>
      <c r="I42" s="385"/>
    </row>
    <row r="43" spans="2:9" s="206" customFormat="1" ht="30" customHeight="1">
      <c r="B43" s="154" t="s">
        <v>4</v>
      </c>
      <c r="C43" s="134" t="s">
        <v>417</v>
      </c>
      <c r="D43" s="134" t="s">
        <v>6</v>
      </c>
      <c r="E43" s="149"/>
      <c r="F43" s="149"/>
      <c r="G43" s="149"/>
      <c r="H43" s="134" t="s">
        <v>423</v>
      </c>
      <c r="I43" s="155" t="s">
        <v>422</v>
      </c>
    </row>
    <row r="44" spans="2:9" s="206" customFormat="1" ht="30" customHeight="1">
      <c r="B44" s="156"/>
      <c r="C44" s="134"/>
      <c r="D44" s="152"/>
      <c r="E44" s="149"/>
      <c r="F44" s="149"/>
      <c r="G44" s="149"/>
      <c r="H44" s="159"/>
      <c r="I44" s="155">
        <v>0</v>
      </c>
    </row>
    <row r="45" spans="2:9" s="206" customFormat="1" ht="30" customHeight="1">
      <c r="B45" s="388" t="s">
        <v>428</v>
      </c>
      <c r="C45" s="389"/>
      <c r="D45" s="389"/>
      <c r="E45" s="389"/>
      <c r="F45" s="389"/>
      <c r="G45" s="389"/>
      <c r="H45" s="389"/>
      <c r="I45" s="155">
        <v>0</v>
      </c>
    </row>
    <row r="46" spans="2:9" s="206" customFormat="1" ht="30" customHeight="1">
      <c r="B46" s="383" t="s">
        <v>430</v>
      </c>
      <c r="C46" s="384"/>
      <c r="D46" s="384"/>
      <c r="E46" s="384"/>
      <c r="F46" s="384"/>
      <c r="G46" s="384"/>
      <c r="H46" s="384"/>
      <c r="I46" s="385"/>
    </row>
    <row r="47" spans="2:9" s="206" customFormat="1" ht="30" customHeight="1">
      <c r="B47" s="162" t="s">
        <v>4</v>
      </c>
      <c r="C47" s="134" t="s">
        <v>417</v>
      </c>
      <c r="D47" s="134" t="s">
        <v>6</v>
      </c>
      <c r="E47" s="134"/>
      <c r="F47" s="134"/>
      <c r="G47" s="134"/>
      <c r="H47" s="134" t="s">
        <v>423</v>
      </c>
      <c r="I47" s="155" t="s">
        <v>422</v>
      </c>
    </row>
    <row r="48" spans="2:9" s="206" customFormat="1" ht="30" customHeight="1">
      <c r="B48" s="165" t="s">
        <v>432</v>
      </c>
      <c r="C48" s="134" t="s">
        <v>152</v>
      </c>
      <c r="D48" s="134">
        <v>0.25</v>
      </c>
      <c r="E48" s="149"/>
      <c r="F48" s="149"/>
      <c r="G48" s="149"/>
      <c r="H48" s="159">
        <f>Insumos!E10</f>
        <v>6.53</v>
      </c>
      <c r="I48" s="150">
        <f>H48*D48</f>
        <v>1.63</v>
      </c>
    </row>
    <row r="49" spans="2:11" s="206" customFormat="1" ht="30" customHeight="1">
      <c r="B49" s="347" t="s">
        <v>555</v>
      </c>
      <c r="C49" s="348"/>
      <c r="D49" s="348"/>
      <c r="E49" s="348"/>
      <c r="F49" s="348"/>
      <c r="G49" s="348"/>
      <c r="H49" s="348"/>
      <c r="I49" s="136"/>
    </row>
    <row r="50" spans="2:11" s="206" customFormat="1" ht="30" customHeight="1">
      <c r="B50" s="388" t="s">
        <v>428</v>
      </c>
      <c r="C50" s="389"/>
      <c r="D50" s="389"/>
      <c r="E50" s="389"/>
      <c r="F50" s="389"/>
      <c r="G50" s="389"/>
      <c r="H50" s="389"/>
      <c r="I50" s="166">
        <f>SUM(I48:I49)</f>
        <v>1.63</v>
      </c>
    </row>
    <row r="51" spans="2:11" s="206" customFormat="1" ht="30" customHeight="1">
      <c r="B51" s="167" t="s">
        <v>433</v>
      </c>
      <c r="C51" s="168">
        <v>1</v>
      </c>
      <c r="D51" s="393" t="s">
        <v>434</v>
      </c>
      <c r="E51" s="393"/>
      <c r="F51" s="393"/>
      <c r="G51" s="393"/>
      <c r="H51" s="394"/>
      <c r="I51" s="169">
        <f>I37+I41+I45+I50</f>
        <v>1.63</v>
      </c>
    </row>
    <row r="52" spans="2:11" s="206" customFormat="1" ht="30" customHeight="1">
      <c r="B52" s="352" t="s">
        <v>435</v>
      </c>
      <c r="C52" s="353"/>
      <c r="D52" s="353"/>
      <c r="E52" s="353"/>
      <c r="F52" s="353"/>
      <c r="G52" s="353"/>
      <c r="H52" s="354"/>
      <c r="I52" s="170">
        <f>I51/C51</f>
        <v>1.63</v>
      </c>
      <c r="K52" s="206" t="s">
        <v>558</v>
      </c>
    </row>
    <row r="53" spans="2:11" s="206" customFormat="1" ht="30" customHeight="1">
      <c r="B53" s="171" t="s">
        <v>446</v>
      </c>
      <c r="C53" s="198">
        <v>24.5</v>
      </c>
      <c r="D53" s="395" t="s">
        <v>78</v>
      </c>
      <c r="E53" s="395"/>
      <c r="F53" s="395"/>
      <c r="G53" s="395"/>
      <c r="H53" s="395"/>
      <c r="I53" s="143">
        <f>I52/100*C53</f>
        <v>0.4</v>
      </c>
    </row>
    <row r="54" spans="2:11" s="130" customFormat="1" ht="60" customHeight="1" thickBot="1">
      <c r="B54" s="398" t="s">
        <v>437</v>
      </c>
      <c r="C54" s="399"/>
      <c r="D54" s="399"/>
      <c r="E54" s="399"/>
      <c r="F54" s="399"/>
      <c r="G54" s="399"/>
      <c r="H54" s="399"/>
      <c r="I54" s="207">
        <f>SUM(I52:I53)</f>
        <v>2.0299999999999998</v>
      </c>
      <c r="K54" s="130" t="s">
        <v>438</v>
      </c>
    </row>
    <row r="55" spans="2:11" s="175" customFormat="1" ht="19.5" customHeight="1" thickBot="1">
      <c r="B55" s="179"/>
      <c r="C55" s="179"/>
      <c r="D55" s="179"/>
      <c r="E55" s="179"/>
      <c r="F55" s="179"/>
      <c r="G55" s="179"/>
      <c r="H55" s="179"/>
      <c r="I55" s="180"/>
    </row>
    <row r="56" spans="2:11" s="127" customFormat="1" ht="60" customHeight="1">
      <c r="B56" s="128" t="s">
        <v>412</v>
      </c>
      <c r="C56" s="129" t="str">
        <f>Orçamento_Galpão!B30</f>
        <v>4.5</v>
      </c>
      <c r="D56" s="376" t="s">
        <v>413</v>
      </c>
      <c r="E56" s="376"/>
      <c r="F56" s="376"/>
      <c r="G56" s="376"/>
      <c r="H56" s="376"/>
      <c r="I56" s="377"/>
    </row>
    <row r="57" spans="2:11" s="206" customFormat="1" ht="53.25" customHeight="1">
      <c r="B57" s="333" t="s">
        <v>548</v>
      </c>
      <c r="C57" s="334"/>
      <c r="D57" s="334"/>
      <c r="E57" s="334"/>
      <c r="F57" s="334"/>
      <c r="G57" s="335"/>
      <c r="H57" s="336" t="s">
        <v>458</v>
      </c>
      <c r="I57" s="337"/>
    </row>
    <row r="58" spans="2:11" s="206" customFormat="1" ht="30" customHeight="1">
      <c r="B58" s="390" t="s">
        <v>482</v>
      </c>
      <c r="C58" s="391"/>
      <c r="D58" s="391"/>
      <c r="E58" s="391"/>
      <c r="F58" s="391"/>
      <c r="G58" s="392"/>
      <c r="H58" s="131" t="s">
        <v>415</v>
      </c>
      <c r="I58" s="132" t="s">
        <v>32</v>
      </c>
    </row>
    <row r="59" spans="2:11" s="206" customFormat="1" ht="30" customHeight="1">
      <c r="B59" s="341" t="s">
        <v>416</v>
      </c>
      <c r="C59" s="342"/>
      <c r="D59" s="342"/>
      <c r="E59" s="342"/>
      <c r="F59" s="342"/>
      <c r="G59" s="342"/>
      <c r="H59" s="342"/>
      <c r="I59" s="343"/>
    </row>
    <row r="60" spans="2:11" s="206" customFormat="1" ht="30" customHeight="1">
      <c r="B60" s="133" t="s">
        <v>4</v>
      </c>
      <c r="C60" s="134" t="s">
        <v>417</v>
      </c>
      <c r="D60" s="135" t="s">
        <v>6</v>
      </c>
      <c r="E60" s="135" t="s">
        <v>418</v>
      </c>
      <c r="F60" s="135" t="s">
        <v>419</v>
      </c>
      <c r="G60" s="135" t="s">
        <v>420</v>
      </c>
      <c r="H60" s="135" t="s">
        <v>421</v>
      </c>
      <c r="I60" s="136" t="s">
        <v>422</v>
      </c>
    </row>
    <row r="61" spans="2:11" s="206" customFormat="1" ht="30" customHeight="1">
      <c r="B61" s="137"/>
      <c r="C61" s="186"/>
      <c r="D61" s="204"/>
      <c r="E61" s="187"/>
      <c r="F61" s="187"/>
      <c r="G61" s="188"/>
      <c r="H61" s="187"/>
      <c r="I61" s="142">
        <f>D61*E61*G61+D61*F61*H61</f>
        <v>0</v>
      </c>
    </row>
    <row r="62" spans="2:11" s="206" customFormat="1" ht="30" customHeight="1">
      <c r="B62" s="381" t="s">
        <v>80</v>
      </c>
      <c r="C62" s="382"/>
      <c r="D62" s="382"/>
      <c r="E62" s="382"/>
      <c r="F62" s="382"/>
      <c r="G62" s="382"/>
      <c r="H62" s="382"/>
      <c r="I62" s="143">
        <f>SUM(I61:I61)</f>
        <v>0</v>
      </c>
    </row>
    <row r="63" spans="2:11" s="206" customFormat="1" ht="30" customHeight="1">
      <c r="B63" s="383" t="s">
        <v>83</v>
      </c>
      <c r="C63" s="384"/>
      <c r="D63" s="384"/>
      <c r="E63" s="384"/>
      <c r="F63" s="384"/>
      <c r="G63" s="384"/>
      <c r="H63" s="384"/>
      <c r="I63" s="385"/>
    </row>
    <row r="64" spans="2:11" s="206" customFormat="1" ht="30" customHeight="1">
      <c r="B64" s="144" t="s">
        <v>4</v>
      </c>
      <c r="C64" s="134" t="s">
        <v>417</v>
      </c>
      <c r="D64" s="145" t="s">
        <v>6</v>
      </c>
      <c r="E64" s="146"/>
      <c r="F64" s="146"/>
      <c r="G64" s="146"/>
      <c r="H64" s="145" t="s">
        <v>423</v>
      </c>
      <c r="I64" s="147" t="s">
        <v>422</v>
      </c>
    </row>
    <row r="65" spans="2:11" s="206" customFormat="1" ht="33" customHeight="1">
      <c r="B65" s="258" t="s">
        <v>483</v>
      </c>
      <c r="C65" s="134" t="s">
        <v>37</v>
      </c>
      <c r="D65" s="149">
        <v>1</v>
      </c>
      <c r="E65" s="149"/>
      <c r="F65" s="149"/>
      <c r="G65" s="149"/>
      <c r="H65" s="134">
        <f>Insumos!E106</f>
        <v>2614.67</v>
      </c>
      <c r="I65" s="150">
        <f>D65*H65</f>
        <v>2614.67</v>
      </c>
    </row>
    <row r="66" spans="2:11" s="206" customFormat="1" ht="30" customHeight="1">
      <c r="B66" s="386" t="s">
        <v>80</v>
      </c>
      <c r="C66" s="387"/>
      <c r="D66" s="387"/>
      <c r="E66" s="387"/>
      <c r="F66" s="387"/>
      <c r="G66" s="387"/>
      <c r="H66" s="387"/>
      <c r="I66" s="153">
        <f>I65</f>
        <v>2614.67</v>
      </c>
    </row>
    <row r="67" spans="2:11" s="206" customFormat="1" ht="30" customHeight="1">
      <c r="B67" s="383" t="s">
        <v>429</v>
      </c>
      <c r="C67" s="384"/>
      <c r="D67" s="384"/>
      <c r="E67" s="384"/>
      <c r="F67" s="384"/>
      <c r="G67" s="384"/>
      <c r="H67" s="384"/>
      <c r="I67" s="385"/>
    </row>
    <row r="68" spans="2:11" s="206" customFormat="1" ht="30" customHeight="1">
      <c r="B68" s="154" t="s">
        <v>4</v>
      </c>
      <c r="C68" s="134" t="s">
        <v>417</v>
      </c>
      <c r="D68" s="134" t="s">
        <v>6</v>
      </c>
      <c r="E68" s="149"/>
      <c r="F68" s="149"/>
      <c r="G68" s="149"/>
      <c r="H68" s="134" t="s">
        <v>423</v>
      </c>
      <c r="I68" s="155" t="s">
        <v>422</v>
      </c>
    </row>
    <row r="69" spans="2:11" s="206" customFormat="1" ht="30" customHeight="1">
      <c r="B69" s="156"/>
      <c r="C69" s="134"/>
      <c r="D69" s="152"/>
      <c r="E69" s="149"/>
      <c r="F69" s="149"/>
      <c r="G69" s="149"/>
      <c r="H69" s="159"/>
      <c r="I69" s="155">
        <v>0</v>
      </c>
    </row>
    <row r="70" spans="2:11" s="206" customFormat="1" ht="30" customHeight="1">
      <c r="B70" s="388" t="s">
        <v>428</v>
      </c>
      <c r="C70" s="389"/>
      <c r="D70" s="389"/>
      <c r="E70" s="389"/>
      <c r="F70" s="389"/>
      <c r="G70" s="389"/>
      <c r="H70" s="389"/>
      <c r="I70" s="155">
        <v>0</v>
      </c>
    </row>
    <row r="71" spans="2:11" s="206" customFormat="1" ht="30" customHeight="1">
      <c r="B71" s="383" t="s">
        <v>430</v>
      </c>
      <c r="C71" s="384"/>
      <c r="D71" s="384"/>
      <c r="E71" s="384"/>
      <c r="F71" s="384"/>
      <c r="G71" s="384"/>
      <c r="H71" s="384"/>
      <c r="I71" s="385"/>
    </row>
    <row r="72" spans="2:11" s="206" customFormat="1" ht="30" customHeight="1">
      <c r="B72" s="162" t="s">
        <v>4</v>
      </c>
      <c r="C72" s="134" t="s">
        <v>417</v>
      </c>
      <c r="D72" s="134" t="s">
        <v>6</v>
      </c>
      <c r="E72" s="134"/>
      <c r="F72" s="134"/>
      <c r="G72" s="134"/>
      <c r="H72" s="134" t="s">
        <v>423</v>
      </c>
      <c r="I72" s="155" t="s">
        <v>422</v>
      </c>
    </row>
    <row r="73" spans="2:11" s="206" customFormat="1" ht="30" customHeight="1">
      <c r="B73" s="165" t="s">
        <v>432</v>
      </c>
      <c r="C73" s="134" t="s">
        <v>152</v>
      </c>
      <c r="D73" s="134">
        <v>1</v>
      </c>
      <c r="E73" s="149"/>
      <c r="F73" s="149"/>
      <c r="G73" s="149"/>
      <c r="H73" s="159">
        <f>Insumos!E10</f>
        <v>6.53</v>
      </c>
      <c r="I73" s="150">
        <f>H73*D73</f>
        <v>6.53</v>
      </c>
    </row>
    <row r="74" spans="2:11" s="206" customFormat="1" ht="30" customHeight="1">
      <c r="B74" s="347" t="s">
        <v>555</v>
      </c>
      <c r="C74" s="348"/>
      <c r="D74" s="348"/>
      <c r="E74" s="348"/>
      <c r="F74" s="348"/>
      <c r="G74" s="348"/>
      <c r="H74" s="348"/>
      <c r="I74" s="136"/>
    </row>
    <row r="75" spans="2:11" s="206" customFormat="1" ht="30" customHeight="1">
      <c r="B75" s="388" t="s">
        <v>428</v>
      </c>
      <c r="C75" s="389"/>
      <c r="D75" s="389"/>
      <c r="E75" s="389"/>
      <c r="F75" s="389"/>
      <c r="G75" s="389"/>
      <c r="H75" s="389"/>
      <c r="I75" s="166">
        <f>SUM(I73:I74)</f>
        <v>6.53</v>
      </c>
    </row>
    <row r="76" spans="2:11" s="206" customFormat="1" ht="30" customHeight="1">
      <c r="B76" s="167" t="s">
        <v>433</v>
      </c>
      <c r="C76" s="168">
        <v>1</v>
      </c>
      <c r="D76" s="393" t="s">
        <v>434</v>
      </c>
      <c r="E76" s="393"/>
      <c r="F76" s="393"/>
      <c r="G76" s="393"/>
      <c r="H76" s="394"/>
      <c r="I76" s="169">
        <f>I62+I66+I70+I75</f>
        <v>2621.1999999999998</v>
      </c>
    </row>
    <row r="77" spans="2:11" s="206" customFormat="1" ht="30" customHeight="1">
      <c r="B77" s="352" t="s">
        <v>435</v>
      </c>
      <c r="C77" s="353"/>
      <c r="D77" s="353"/>
      <c r="E77" s="353"/>
      <c r="F77" s="353"/>
      <c r="G77" s="353"/>
      <c r="H77" s="354"/>
      <c r="I77" s="170">
        <f>I76/C76</f>
        <v>2621.1999999999998</v>
      </c>
    </row>
    <row r="78" spans="2:11" s="206" customFormat="1" ht="30" customHeight="1">
      <c r="B78" s="171" t="s">
        <v>446</v>
      </c>
      <c r="C78" s="198">
        <v>24.5</v>
      </c>
      <c r="D78" s="395" t="s">
        <v>78</v>
      </c>
      <c r="E78" s="395"/>
      <c r="F78" s="395"/>
      <c r="G78" s="395"/>
      <c r="H78" s="395"/>
      <c r="I78" s="143">
        <f>I77/100*C78</f>
        <v>642.19000000000005</v>
      </c>
    </row>
    <row r="79" spans="2:11" s="130" customFormat="1" ht="60" customHeight="1" thickBot="1">
      <c r="B79" s="398" t="s">
        <v>437</v>
      </c>
      <c r="C79" s="399"/>
      <c r="D79" s="399"/>
      <c r="E79" s="399"/>
      <c r="F79" s="399"/>
      <c r="G79" s="399"/>
      <c r="H79" s="399"/>
      <c r="I79" s="207">
        <f>SUM(I77:I78)</f>
        <v>3263.39</v>
      </c>
      <c r="K79" s="130" t="s">
        <v>438</v>
      </c>
    </row>
    <row r="80" spans="2:11" s="175" customFormat="1" ht="19.5" customHeight="1" thickBot="1">
      <c r="B80" s="179"/>
      <c r="C80" s="179"/>
      <c r="D80" s="179"/>
      <c r="E80" s="179"/>
      <c r="F80" s="179"/>
      <c r="G80" s="179"/>
      <c r="H80" s="179"/>
      <c r="I80" s="180"/>
    </row>
    <row r="81" spans="2:11" s="127" customFormat="1" ht="60" customHeight="1">
      <c r="B81" s="259" t="s">
        <v>412</v>
      </c>
      <c r="C81" s="260" t="str">
        <f>Orçamento_Galpão!B45</f>
        <v>9.2</v>
      </c>
      <c r="D81" s="400" t="s">
        <v>413</v>
      </c>
      <c r="E81" s="401"/>
      <c r="F81" s="401"/>
      <c r="G81" s="401"/>
      <c r="H81" s="401"/>
      <c r="I81" s="402"/>
      <c r="K81" s="127" t="s">
        <v>438</v>
      </c>
    </row>
    <row r="82" spans="2:11" s="206" customFormat="1" ht="54.75" customHeight="1">
      <c r="B82" s="333" t="str">
        <f>B57</f>
        <v>OBRA: Unidade de produção de Palma Irrigada, no Estado de Pernambuco, área de atuação da 3ª superintendência regional da CODEVASF.</v>
      </c>
      <c r="C82" s="334"/>
      <c r="D82" s="334"/>
      <c r="E82" s="334"/>
      <c r="F82" s="334"/>
      <c r="G82" s="335"/>
      <c r="H82" s="336" t="s">
        <v>458</v>
      </c>
      <c r="I82" s="337"/>
    </row>
    <row r="83" spans="2:11" s="206" customFormat="1" ht="37.5" customHeight="1">
      <c r="B83" s="403" t="s">
        <v>502</v>
      </c>
      <c r="C83" s="404"/>
      <c r="D83" s="404"/>
      <c r="E83" s="404"/>
      <c r="F83" s="404"/>
      <c r="G83" s="405"/>
      <c r="H83" s="261" t="s">
        <v>415</v>
      </c>
      <c r="I83" s="262" t="s">
        <v>198</v>
      </c>
    </row>
    <row r="84" spans="2:11" s="206" customFormat="1" ht="30" customHeight="1">
      <c r="B84" s="406" t="s">
        <v>416</v>
      </c>
      <c r="C84" s="407"/>
      <c r="D84" s="407"/>
      <c r="E84" s="407"/>
      <c r="F84" s="407"/>
      <c r="G84" s="407"/>
      <c r="H84" s="407"/>
      <c r="I84" s="408"/>
    </row>
    <row r="85" spans="2:11" s="206" customFormat="1" ht="30" customHeight="1">
      <c r="B85" s="263" t="s">
        <v>4</v>
      </c>
      <c r="C85" s="134" t="s">
        <v>417</v>
      </c>
      <c r="D85" s="264" t="s">
        <v>6</v>
      </c>
      <c r="E85" s="264" t="s">
        <v>418</v>
      </c>
      <c r="F85" s="264" t="s">
        <v>419</v>
      </c>
      <c r="G85" s="264" t="s">
        <v>420</v>
      </c>
      <c r="H85" s="264" t="s">
        <v>421</v>
      </c>
      <c r="I85" s="265" t="s">
        <v>422</v>
      </c>
    </row>
    <row r="86" spans="2:11" s="206" customFormat="1" ht="30" customHeight="1">
      <c r="B86" s="266"/>
      <c r="C86" s="267"/>
      <c r="D86" s="268"/>
      <c r="E86" s="269"/>
      <c r="F86" s="269"/>
      <c r="G86" s="269"/>
      <c r="H86" s="269"/>
      <c r="I86" s="205">
        <f>D86*E86*G86+D86*F86*H86</f>
        <v>0</v>
      </c>
    </row>
    <row r="87" spans="2:11" s="206" customFormat="1" ht="30" customHeight="1">
      <c r="B87" s="409" t="s">
        <v>80</v>
      </c>
      <c r="C87" s="410"/>
      <c r="D87" s="410"/>
      <c r="E87" s="410"/>
      <c r="F87" s="410"/>
      <c r="G87" s="410"/>
      <c r="H87" s="411"/>
      <c r="I87" s="270">
        <f>SUM(I86:I86)</f>
        <v>0</v>
      </c>
    </row>
    <row r="88" spans="2:11" s="206" customFormat="1" ht="30" customHeight="1">
      <c r="B88" s="406" t="s">
        <v>83</v>
      </c>
      <c r="C88" s="407"/>
      <c r="D88" s="407"/>
      <c r="E88" s="407"/>
      <c r="F88" s="407"/>
      <c r="G88" s="407"/>
      <c r="H88" s="407"/>
      <c r="I88" s="408"/>
    </row>
    <row r="89" spans="2:11" s="206" customFormat="1" ht="30" customHeight="1">
      <c r="B89" s="271" t="s">
        <v>4</v>
      </c>
      <c r="C89" s="134" t="s">
        <v>417</v>
      </c>
      <c r="D89" s="272" t="s">
        <v>6</v>
      </c>
      <c r="E89" s="273"/>
      <c r="F89" s="273"/>
      <c r="G89" s="273"/>
      <c r="H89" s="272" t="s">
        <v>423</v>
      </c>
      <c r="I89" s="274" t="s">
        <v>422</v>
      </c>
    </row>
    <row r="90" spans="2:11" s="206" customFormat="1" ht="30" customHeight="1">
      <c r="B90" s="275" t="s">
        <v>398</v>
      </c>
      <c r="C90" s="276" t="s">
        <v>92</v>
      </c>
      <c r="D90" s="277">
        <v>11</v>
      </c>
      <c r="E90" s="273"/>
      <c r="F90" s="273"/>
      <c r="G90" s="273"/>
      <c r="H90" s="272">
        <f>Insumos!E226</f>
        <v>0.92</v>
      </c>
      <c r="I90" s="274">
        <f>H90*D90</f>
        <v>10.119999999999999</v>
      </c>
      <c r="K90" s="206">
        <v>0.45</v>
      </c>
    </row>
    <row r="91" spans="2:11" s="206" customFormat="1" ht="30" customHeight="1">
      <c r="B91" s="275" t="s">
        <v>503</v>
      </c>
      <c r="C91" s="276" t="s">
        <v>198</v>
      </c>
      <c r="D91" s="277">
        <v>1</v>
      </c>
      <c r="E91" s="273"/>
      <c r="F91" s="273"/>
      <c r="G91" s="273"/>
      <c r="H91" s="272">
        <f>Insumos!E132</f>
        <v>2.89</v>
      </c>
      <c r="I91" s="274">
        <f>H91*D91</f>
        <v>2.89</v>
      </c>
    </row>
    <row r="92" spans="2:11" s="206" customFormat="1" ht="30" customHeight="1">
      <c r="B92" s="275" t="s">
        <v>303</v>
      </c>
      <c r="C92" s="276" t="s">
        <v>92</v>
      </c>
      <c r="D92" s="277">
        <v>8</v>
      </c>
      <c r="E92" s="273"/>
      <c r="F92" s="273"/>
      <c r="G92" s="273"/>
      <c r="H92" s="272">
        <f>Insumos!E135</f>
        <v>1.88</v>
      </c>
      <c r="I92" s="274">
        <f>H92*D92</f>
        <v>15.04</v>
      </c>
      <c r="K92" s="206">
        <v>0.9</v>
      </c>
    </row>
    <row r="93" spans="2:11" s="206" customFormat="1" ht="30" customHeight="1">
      <c r="B93" s="409" t="s">
        <v>80</v>
      </c>
      <c r="C93" s="410"/>
      <c r="D93" s="410"/>
      <c r="E93" s="410"/>
      <c r="F93" s="410"/>
      <c r="G93" s="410"/>
      <c r="H93" s="411"/>
      <c r="I93" s="274">
        <f>SUM(I90:I92)</f>
        <v>28.05</v>
      </c>
    </row>
    <row r="94" spans="2:11" s="206" customFormat="1" ht="30" customHeight="1">
      <c r="B94" s="406" t="s">
        <v>429</v>
      </c>
      <c r="C94" s="407"/>
      <c r="D94" s="407"/>
      <c r="E94" s="407"/>
      <c r="F94" s="407"/>
      <c r="G94" s="407"/>
      <c r="H94" s="407"/>
      <c r="I94" s="408"/>
    </row>
    <row r="95" spans="2:11" s="206" customFormat="1" ht="30" customHeight="1">
      <c r="B95" s="278" t="s">
        <v>4</v>
      </c>
      <c r="C95" s="134" t="s">
        <v>417</v>
      </c>
      <c r="D95" s="272" t="s">
        <v>6</v>
      </c>
      <c r="E95" s="273"/>
      <c r="F95" s="273"/>
      <c r="G95" s="273"/>
      <c r="H95" s="272" t="s">
        <v>423</v>
      </c>
      <c r="I95" s="274" t="s">
        <v>422</v>
      </c>
    </row>
    <row r="96" spans="2:11" s="206" customFormat="1" ht="30" customHeight="1">
      <c r="B96" s="266"/>
      <c r="C96" s="272"/>
      <c r="D96" s="273"/>
      <c r="E96" s="273"/>
      <c r="F96" s="273"/>
      <c r="G96" s="273"/>
      <c r="H96" s="272"/>
      <c r="I96" s="274">
        <f>D96*H96</f>
        <v>0</v>
      </c>
    </row>
    <row r="97" spans="2:12" s="206" customFormat="1" ht="30" customHeight="1">
      <c r="B97" s="409" t="s">
        <v>80</v>
      </c>
      <c r="C97" s="410"/>
      <c r="D97" s="410"/>
      <c r="E97" s="410"/>
      <c r="F97" s="410"/>
      <c r="G97" s="410"/>
      <c r="H97" s="411"/>
      <c r="I97" s="274">
        <f>SUM(I96:I96)</f>
        <v>0</v>
      </c>
    </row>
    <row r="98" spans="2:12" s="206" customFormat="1" ht="30" customHeight="1">
      <c r="B98" s="406" t="s">
        <v>430</v>
      </c>
      <c r="C98" s="407"/>
      <c r="D98" s="407"/>
      <c r="E98" s="407"/>
      <c r="F98" s="407"/>
      <c r="G98" s="407"/>
      <c r="H98" s="407"/>
      <c r="I98" s="408"/>
    </row>
    <row r="99" spans="2:12" s="206" customFormat="1" ht="30" customHeight="1">
      <c r="B99" s="271" t="s">
        <v>4</v>
      </c>
      <c r="C99" s="134" t="s">
        <v>417</v>
      </c>
      <c r="D99" s="279" t="s">
        <v>6</v>
      </c>
      <c r="E99" s="273"/>
      <c r="F99" s="273"/>
      <c r="G99" s="273"/>
      <c r="H99" s="272" t="s">
        <v>423</v>
      </c>
      <c r="I99" s="274" t="s">
        <v>422</v>
      </c>
    </row>
    <row r="100" spans="2:12" s="206" customFormat="1" ht="30" customHeight="1">
      <c r="B100" s="280" t="s">
        <v>432</v>
      </c>
      <c r="C100" s="281" t="s">
        <v>152</v>
      </c>
      <c r="D100" s="272">
        <v>2.5</v>
      </c>
      <c r="E100" s="273"/>
      <c r="F100" s="273"/>
      <c r="G100" s="273"/>
      <c r="H100" s="269">
        <f>Insumos!E10</f>
        <v>6.53</v>
      </c>
      <c r="I100" s="274">
        <f>H100*D100</f>
        <v>16.329999999999998</v>
      </c>
    </row>
    <row r="101" spans="2:12" s="206" customFormat="1" ht="30" customHeight="1">
      <c r="B101" s="282" t="s">
        <v>181</v>
      </c>
      <c r="C101" s="281" t="s">
        <v>152</v>
      </c>
      <c r="D101" s="272">
        <v>2.6</v>
      </c>
      <c r="E101" s="273"/>
      <c r="F101" s="273"/>
      <c r="G101" s="273"/>
      <c r="H101" s="272">
        <f>Insumos!E21</f>
        <v>8.69</v>
      </c>
      <c r="I101" s="274">
        <f>H101*D101</f>
        <v>22.59</v>
      </c>
    </row>
    <row r="102" spans="2:12" s="206" customFormat="1" ht="30" customHeight="1">
      <c r="B102" s="347" t="s">
        <v>555</v>
      </c>
      <c r="C102" s="348"/>
      <c r="D102" s="348"/>
      <c r="E102" s="348"/>
      <c r="F102" s="348"/>
      <c r="G102" s="348"/>
      <c r="H102" s="348"/>
      <c r="I102" s="274"/>
    </row>
    <row r="103" spans="2:12" s="206" customFormat="1" ht="30" customHeight="1">
      <c r="B103" s="409" t="s">
        <v>80</v>
      </c>
      <c r="C103" s="410"/>
      <c r="D103" s="410"/>
      <c r="E103" s="410"/>
      <c r="F103" s="410"/>
      <c r="G103" s="410"/>
      <c r="H103" s="411"/>
      <c r="I103" s="270">
        <f>SUM(I100:I102)</f>
        <v>38.92</v>
      </c>
    </row>
    <row r="104" spans="2:12" s="206" customFormat="1" ht="30" customHeight="1">
      <c r="B104" s="167" t="s">
        <v>433</v>
      </c>
      <c r="C104" s="168">
        <v>1</v>
      </c>
      <c r="D104" s="393" t="s">
        <v>434</v>
      </c>
      <c r="E104" s="393"/>
      <c r="F104" s="393"/>
      <c r="G104" s="393"/>
      <c r="H104" s="394"/>
      <c r="I104" s="169">
        <f>I103+I97+I93+I87</f>
        <v>66.97</v>
      </c>
      <c r="K104" s="283">
        <v>63.17</v>
      </c>
      <c r="L104" s="206" t="s">
        <v>504</v>
      </c>
    </row>
    <row r="105" spans="2:12" s="206" customFormat="1" ht="30" customHeight="1">
      <c r="B105" s="352" t="s">
        <v>435</v>
      </c>
      <c r="C105" s="353"/>
      <c r="D105" s="353"/>
      <c r="E105" s="353"/>
      <c r="F105" s="353"/>
      <c r="G105" s="353"/>
      <c r="H105" s="354"/>
      <c r="I105" s="170">
        <f>I104/C104</f>
        <v>66.97</v>
      </c>
      <c r="J105" s="206">
        <v>74.34</v>
      </c>
      <c r="L105" s="283"/>
    </row>
    <row r="106" spans="2:12" s="206" customFormat="1" ht="30" customHeight="1">
      <c r="B106" s="171" t="s">
        <v>454</v>
      </c>
      <c r="C106" s="198">
        <v>24.5</v>
      </c>
      <c r="D106" s="395" t="s">
        <v>78</v>
      </c>
      <c r="E106" s="395"/>
      <c r="F106" s="395"/>
      <c r="G106" s="395"/>
      <c r="H106" s="395"/>
      <c r="I106" s="143">
        <f>I105/100*C106</f>
        <v>16.41</v>
      </c>
    </row>
    <row r="107" spans="2:12" s="284" customFormat="1" ht="60" customHeight="1" thickBot="1">
      <c r="B107" s="412" t="s">
        <v>437</v>
      </c>
      <c r="C107" s="413"/>
      <c r="D107" s="413"/>
      <c r="E107" s="413"/>
      <c r="F107" s="413"/>
      <c r="G107" s="413"/>
      <c r="H107" s="413"/>
      <c r="I107" s="173">
        <f>SUM(I105:I106)</f>
        <v>83.38</v>
      </c>
      <c r="K107" s="284" t="s">
        <v>438</v>
      </c>
    </row>
    <row r="108" spans="2:12" s="175" customFormat="1" ht="22.5" customHeight="1">
      <c r="B108" s="285"/>
      <c r="C108" s="285"/>
      <c r="D108" s="285"/>
      <c r="E108" s="285"/>
      <c r="F108" s="285"/>
      <c r="G108" s="285"/>
      <c r="H108" s="285"/>
      <c r="I108" s="286"/>
    </row>
    <row r="109" spans="2:12" s="175" customFormat="1" ht="18.75" customHeight="1">
      <c r="B109" s="179"/>
      <c r="C109" s="179"/>
      <c r="D109" s="179"/>
      <c r="E109" s="179"/>
      <c r="F109" s="179"/>
      <c r="G109" s="179"/>
      <c r="H109" s="179"/>
      <c r="I109" s="180"/>
    </row>
    <row r="111" spans="2:12" s="175" customFormat="1" ht="30" customHeight="1">
      <c r="B111" s="179"/>
      <c r="C111" s="179"/>
      <c r="D111" s="179"/>
      <c r="E111" s="179"/>
      <c r="F111" s="179"/>
      <c r="G111" s="179"/>
      <c r="H111" s="179"/>
      <c r="I111" s="180"/>
    </row>
  </sheetData>
  <mergeCells count="68">
    <mergeCell ref="B103:H103"/>
    <mergeCell ref="D104:H104"/>
    <mergeCell ref="B105:H105"/>
    <mergeCell ref="D106:H106"/>
    <mergeCell ref="B107:H107"/>
    <mergeCell ref="B102:H102"/>
    <mergeCell ref="D81:I81"/>
    <mergeCell ref="B82:G82"/>
    <mergeCell ref="H82:I82"/>
    <mergeCell ref="B83:G83"/>
    <mergeCell ref="B84:I84"/>
    <mergeCell ref="B87:H87"/>
    <mergeCell ref="B88:I88"/>
    <mergeCell ref="B93:H93"/>
    <mergeCell ref="B94:I94"/>
    <mergeCell ref="B97:H97"/>
    <mergeCell ref="B98:I98"/>
    <mergeCell ref="B75:H75"/>
    <mergeCell ref="D76:H76"/>
    <mergeCell ref="B77:H77"/>
    <mergeCell ref="D78:H78"/>
    <mergeCell ref="B79:H79"/>
    <mergeCell ref="B74:H74"/>
    <mergeCell ref="D56:I56"/>
    <mergeCell ref="B57:G57"/>
    <mergeCell ref="H57:I57"/>
    <mergeCell ref="B58:G58"/>
    <mergeCell ref="B59:I59"/>
    <mergeCell ref="B62:H62"/>
    <mergeCell ref="B63:I63"/>
    <mergeCell ref="B66:H66"/>
    <mergeCell ref="B67:I67"/>
    <mergeCell ref="B70:H70"/>
    <mergeCell ref="B71:I71"/>
    <mergeCell ref="B45:H45"/>
    <mergeCell ref="B54:H54"/>
    <mergeCell ref="B46:I46"/>
    <mergeCell ref="B49:H49"/>
    <mergeCell ref="B50:H50"/>
    <mergeCell ref="D51:H51"/>
    <mergeCell ref="B52:H52"/>
    <mergeCell ref="D53:H53"/>
    <mergeCell ref="B34:I34"/>
    <mergeCell ref="B37:H37"/>
    <mergeCell ref="B38:I38"/>
    <mergeCell ref="B41:H41"/>
    <mergeCell ref="B42:I42"/>
    <mergeCell ref="B33:G33"/>
    <mergeCell ref="B25:H25"/>
    <mergeCell ref="D26:H26"/>
    <mergeCell ref="B27:H27"/>
    <mergeCell ref="D28:H28"/>
    <mergeCell ref="B29:H29"/>
    <mergeCell ref="B20:I20"/>
    <mergeCell ref="B24:H24"/>
    <mergeCell ref="D31:I31"/>
    <mergeCell ref="B32:G32"/>
    <mergeCell ref="H32:I32"/>
    <mergeCell ref="B8:H8"/>
    <mergeCell ref="B9:I9"/>
    <mergeCell ref="B15:H15"/>
    <mergeCell ref="B16:I16"/>
    <mergeCell ref="B19:H19"/>
    <mergeCell ref="D2:I2"/>
    <mergeCell ref="B3:G3"/>
    <mergeCell ref="H3:I3"/>
    <mergeCell ref="B4:G4"/>
    <mergeCell ref="B5:I5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rowBreaks count="3" manualBreakCount="3">
    <brk id="30" max="8" man="1"/>
    <brk id="55" max="8" man="1"/>
    <brk id="80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6600FF"/>
  </sheetPr>
  <dimension ref="A1:G36"/>
  <sheetViews>
    <sheetView view="pageBreakPreview" zoomScale="108" zoomScaleNormal="79" zoomScaleSheetLayoutView="108" workbookViewId="0">
      <selection activeCell="A7" sqref="A7:G7"/>
    </sheetView>
  </sheetViews>
  <sheetFormatPr defaultRowHeight="10.5" customHeight="1"/>
  <cols>
    <col min="1" max="2" width="9.140625" style="67"/>
    <col min="3" max="3" width="39.85546875" style="67" customWidth="1"/>
    <col min="4" max="4" width="9.140625" style="67"/>
    <col min="5" max="5" width="9.28515625" style="67" customWidth="1"/>
    <col min="6" max="6" width="10.7109375" style="67" customWidth="1"/>
    <col min="7" max="7" width="12.5703125" style="67" customWidth="1"/>
    <col min="8" max="16384" width="9.140625" style="67"/>
  </cols>
  <sheetData>
    <row r="1" spans="1:7" ht="12.75" customHeight="1">
      <c r="A1" s="67" t="s">
        <v>0</v>
      </c>
    </row>
    <row r="2" spans="1:7" ht="27" customHeight="1">
      <c r="A2" s="415"/>
      <c r="B2" s="415"/>
      <c r="C2" s="415"/>
      <c r="D2" s="415"/>
      <c r="E2" s="415"/>
      <c r="F2" s="415"/>
      <c r="G2" s="415"/>
    </row>
    <row r="4" spans="1:7" ht="12.75" customHeight="1">
      <c r="A4" s="415" t="s">
        <v>1</v>
      </c>
      <c r="B4" s="415"/>
      <c r="C4" s="415"/>
      <c r="D4" s="415"/>
      <c r="E4" s="415"/>
      <c r="F4" s="415"/>
      <c r="G4" s="415"/>
    </row>
    <row r="5" spans="1:7" ht="12.75" customHeight="1">
      <c r="A5" s="415" t="s">
        <v>2</v>
      </c>
      <c r="B5" s="415"/>
      <c r="C5" s="415"/>
      <c r="D5" s="415"/>
      <c r="E5" s="415"/>
      <c r="F5" s="415"/>
      <c r="G5" s="415"/>
    </row>
    <row r="6" spans="1:7" ht="12.75" customHeight="1"/>
    <row r="7" spans="1:7" ht="32.25" customHeight="1">
      <c r="A7" s="416" t="s">
        <v>113</v>
      </c>
      <c r="B7" s="416"/>
      <c r="C7" s="416"/>
      <c r="D7" s="416"/>
      <c r="E7" s="416"/>
      <c r="F7" s="416"/>
      <c r="G7" s="416"/>
    </row>
    <row r="8" spans="1:7" ht="13.5" customHeight="1">
      <c r="A8" s="414" t="s">
        <v>114</v>
      </c>
      <c r="B8" s="414"/>
      <c r="C8" s="414"/>
      <c r="D8" s="414"/>
      <c r="E8" s="414"/>
      <c r="F8" s="414"/>
      <c r="G8" s="414"/>
    </row>
    <row r="9" spans="1:7" ht="26.25" customHeight="1">
      <c r="A9" s="68" t="s">
        <v>3</v>
      </c>
      <c r="B9" s="68"/>
      <c r="C9" s="68" t="s">
        <v>115</v>
      </c>
      <c r="D9" s="68" t="s">
        <v>5</v>
      </c>
      <c r="E9" s="68" t="s">
        <v>6</v>
      </c>
      <c r="F9" s="68" t="s">
        <v>116</v>
      </c>
      <c r="G9" s="68" t="s">
        <v>117</v>
      </c>
    </row>
    <row r="10" spans="1:7" ht="12.75" customHeight="1">
      <c r="A10" s="69" t="s">
        <v>118</v>
      </c>
      <c r="B10" s="69"/>
      <c r="C10" s="70" t="s">
        <v>119</v>
      </c>
      <c r="D10" s="71"/>
      <c r="E10" s="72"/>
      <c r="F10" s="72"/>
      <c r="G10" s="72"/>
    </row>
    <row r="11" spans="1:7" ht="12.75" customHeight="1">
      <c r="A11" s="73" t="s">
        <v>120</v>
      </c>
      <c r="B11" s="288" t="s">
        <v>456</v>
      </c>
      <c r="C11" s="74" t="s">
        <v>455</v>
      </c>
      <c r="D11" s="75" t="s">
        <v>32</v>
      </c>
      <c r="E11" s="76">
        <v>6</v>
      </c>
      <c r="F11" s="76">
        <f>CPU_GALPÃO!I54</f>
        <v>2.0299999999999998</v>
      </c>
      <c r="G11" s="76">
        <f>ROUND(E11*F11,2)</f>
        <v>12.18</v>
      </c>
    </row>
    <row r="12" spans="1:7" ht="38.25">
      <c r="A12" s="73" t="s">
        <v>121</v>
      </c>
      <c r="B12" s="288" t="s">
        <v>457</v>
      </c>
      <c r="C12" s="74" t="s">
        <v>411</v>
      </c>
      <c r="D12" s="75" t="s">
        <v>32</v>
      </c>
      <c r="E12" s="76">
        <v>1.69</v>
      </c>
      <c r="F12" s="76">
        <f>CPU_GALPÃO!I29</f>
        <v>3.37</v>
      </c>
      <c r="G12" s="76">
        <f>ROUND(E12*F12,2)</f>
        <v>5.7</v>
      </c>
    </row>
    <row r="13" spans="1:7" ht="12.75" customHeight="1">
      <c r="A13" s="69" t="s">
        <v>122</v>
      </c>
      <c r="B13" s="289"/>
      <c r="C13" s="70" t="s">
        <v>123</v>
      </c>
      <c r="D13" s="71"/>
      <c r="E13" s="72"/>
      <c r="F13" s="72"/>
      <c r="G13" s="72"/>
    </row>
    <row r="14" spans="1:7" ht="25.5">
      <c r="A14" s="73" t="s">
        <v>124</v>
      </c>
      <c r="B14" s="288">
        <v>73481</v>
      </c>
      <c r="C14" s="74" t="s">
        <v>462</v>
      </c>
      <c r="D14" s="75" t="s">
        <v>37</v>
      </c>
      <c r="E14" s="77">
        <v>0.74</v>
      </c>
      <c r="F14" s="76">
        <f>Insumos!E245*1.245</f>
        <v>20.73</v>
      </c>
      <c r="G14" s="76">
        <f>ROUND(E14*F14,2)</f>
        <v>15.34</v>
      </c>
    </row>
    <row r="15" spans="1:7" ht="25.5">
      <c r="A15" s="73" t="s">
        <v>125</v>
      </c>
      <c r="B15" s="288" t="s">
        <v>468</v>
      </c>
      <c r="C15" s="74" t="s">
        <v>467</v>
      </c>
      <c r="D15" s="75" t="s">
        <v>37</v>
      </c>
      <c r="E15" s="77">
        <v>0.2</v>
      </c>
      <c r="F15" s="76">
        <f>Insumos!E248*1.245</f>
        <v>113.41</v>
      </c>
      <c r="G15" s="76">
        <f>ROUND(E15*F15,2)</f>
        <v>22.68</v>
      </c>
    </row>
    <row r="16" spans="1:7" ht="12.75" customHeight="1">
      <c r="A16" s="69" t="s">
        <v>126</v>
      </c>
      <c r="B16" s="289"/>
      <c r="C16" s="70" t="s">
        <v>127</v>
      </c>
      <c r="D16" s="71"/>
      <c r="E16" s="78"/>
      <c r="F16" s="72"/>
      <c r="G16" s="72"/>
    </row>
    <row r="17" spans="1:7" ht="25.5">
      <c r="A17" s="73" t="s">
        <v>128</v>
      </c>
      <c r="B17" s="290" t="s">
        <v>464</v>
      </c>
      <c r="C17" s="79" t="s">
        <v>463</v>
      </c>
      <c r="D17" s="80" t="s">
        <v>37</v>
      </c>
      <c r="E17" s="81">
        <v>0.74</v>
      </c>
      <c r="F17" s="82">
        <f>Insumos!E246*1.245</f>
        <v>369.96</v>
      </c>
      <c r="G17" s="82">
        <f>ROUND(E17*F17,2)</f>
        <v>273.77</v>
      </c>
    </row>
    <row r="18" spans="1:7" ht="12.75">
      <c r="A18" s="73" t="s">
        <v>129</v>
      </c>
      <c r="B18" s="288" t="s">
        <v>466</v>
      </c>
      <c r="C18" s="74" t="s">
        <v>465</v>
      </c>
      <c r="D18" s="75" t="s">
        <v>32</v>
      </c>
      <c r="E18" s="77">
        <v>0.42</v>
      </c>
      <c r="F18" s="76">
        <f>Insumos!E247*1.245</f>
        <v>479.85</v>
      </c>
      <c r="G18" s="76">
        <f>ROUND(E18*F18,2)</f>
        <v>201.54</v>
      </c>
    </row>
    <row r="19" spans="1:7" ht="12.75" customHeight="1">
      <c r="A19" s="69" t="s">
        <v>130</v>
      </c>
      <c r="B19" s="289"/>
      <c r="C19" s="70" t="s">
        <v>131</v>
      </c>
      <c r="D19" s="71"/>
      <c r="E19" s="78"/>
      <c r="F19" s="83"/>
      <c r="G19" s="72"/>
    </row>
    <row r="20" spans="1:7" ht="38.25">
      <c r="A20" s="73" t="s">
        <v>132</v>
      </c>
      <c r="B20" s="288" t="s">
        <v>478</v>
      </c>
      <c r="C20" s="74" t="s">
        <v>477</v>
      </c>
      <c r="D20" s="75" t="s">
        <v>32</v>
      </c>
      <c r="E20" s="76">
        <v>10.119999999999999</v>
      </c>
      <c r="F20" s="76">
        <f>Insumos!E252*1.245</f>
        <v>36.549999999999997</v>
      </c>
      <c r="G20" s="76">
        <f>ROUND(E20*F20,2)</f>
        <v>369.89</v>
      </c>
    </row>
    <row r="21" spans="1:7" ht="38.25">
      <c r="A21" s="73" t="s">
        <v>133</v>
      </c>
      <c r="B21" s="288" t="s">
        <v>474</v>
      </c>
      <c r="C21" s="298" t="s">
        <v>507</v>
      </c>
      <c r="D21" s="75" t="s">
        <v>32</v>
      </c>
      <c r="E21" s="77">
        <v>0.25</v>
      </c>
      <c r="F21" s="82">
        <f>Insumos!E251*1.245</f>
        <v>101.63</v>
      </c>
      <c r="G21" s="76">
        <f>ROUND(E21*F21,2)</f>
        <v>25.41</v>
      </c>
    </row>
    <row r="22" spans="1:7" ht="12.75" customHeight="1">
      <c r="A22" s="69" t="s">
        <v>134</v>
      </c>
      <c r="B22" s="69"/>
      <c r="C22" s="70" t="s">
        <v>63</v>
      </c>
      <c r="D22" s="71"/>
      <c r="E22" s="78"/>
      <c r="F22" s="83"/>
      <c r="G22" s="72"/>
    </row>
    <row r="23" spans="1:7" ht="51">
      <c r="A23" s="73" t="s">
        <v>135</v>
      </c>
      <c r="B23" s="288" t="s">
        <v>521</v>
      </c>
      <c r="C23" s="298" t="s">
        <v>520</v>
      </c>
      <c r="D23" s="75" t="s">
        <v>32</v>
      </c>
      <c r="E23" s="76">
        <v>2.33</v>
      </c>
      <c r="F23" s="82">
        <f>Insumos!E270*1.245</f>
        <v>62.1</v>
      </c>
      <c r="G23" s="76">
        <f>ROUND(E23*F23,2)</f>
        <v>144.69</v>
      </c>
    </row>
    <row r="24" spans="1:7" ht="12.75" customHeight="1">
      <c r="A24" s="69" t="s">
        <v>136</v>
      </c>
      <c r="B24" s="69"/>
      <c r="C24" s="70" t="s">
        <v>137</v>
      </c>
      <c r="D24" s="71"/>
      <c r="E24" s="72"/>
      <c r="F24" s="83"/>
      <c r="G24" s="72"/>
    </row>
    <row r="25" spans="1:7" ht="25.5">
      <c r="A25" s="73" t="s">
        <v>138</v>
      </c>
      <c r="B25" s="288">
        <v>83534</v>
      </c>
      <c r="C25" s="298" t="s">
        <v>522</v>
      </c>
      <c r="D25" s="75" t="s">
        <v>37</v>
      </c>
      <c r="E25" s="76">
        <v>1.69</v>
      </c>
      <c r="F25" s="76">
        <f>Insumos!E271*1.245</f>
        <v>630.64</v>
      </c>
      <c r="G25" s="76">
        <f>ROUND(E25*F25,2)</f>
        <v>1065.78</v>
      </c>
    </row>
    <row r="26" spans="1:7" ht="25.5">
      <c r="A26" s="73" t="s">
        <v>139</v>
      </c>
      <c r="B26" s="288">
        <v>73465</v>
      </c>
      <c r="C26" s="298" t="s">
        <v>523</v>
      </c>
      <c r="D26" s="75" t="s">
        <v>32</v>
      </c>
      <c r="E26" s="76">
        <v>1</v>
      </c>
      <c r="F26" s="76">
        <f>Insumos!E272*1.245</f>
        <v>21.24</v>
      </c>
      <c r="G26" s="76">
        <f>ROUND(E26*F26,2)</f>
        <v>21.24</v>
      </c>
    </row>
    <row r="27" spans="1:7" ht="38.25">
      <c r="A27" s="73" t="s">
        <v>140</v>
      </c>
      <c r="B27" s="288" t="s">
        <v>500</v>
      </c>
      <c r="C27" s="298" t="s">
        <v>499</v>
      </c>
      <c r="D27" s="75" t="s">
        <v>32</v>
      </c>
      <c r="E27" s="76">
        <v>3.6</v>
      </c>
      <c r="F27" s="76">
        <f>Insumos!E262*1.245</f>
        <v>34.21</v>
      </c>
      <c r="G27" s="76">
        <f>ROUND(E27*F27,2)</f>
        <v>123.16</v>
      </c>
    </row>
    <row r="28" spans="1:7" ht="12.75" customHeight="1">
      <c r="A28" s="69" t="s">
        <v>141</v>
      </c>
      <c r="B28" s="289"/>
      <c r="C28" s="70" t="s">
        <v>142</v>
      </c>
      <c r="D28" s="71"/>
      <c r="E28" s="72"/>
      <c r="F28" s="72"/>
      <c r="G28" s="72"/>
    </row>
    <row r="29" spans="1:7" ht="25.5">
      <c r="A29" s="73" t="s">
        <v>143</v>
      </c>
      <c r="B29" s="290">
        <v>5975</v>
      </c>
      <c r="C29" s="79" t="s">
        <v>485</v>
      </c>
      <c r="D29" s="80" t="s">
        <v>32</v>
      </c>
      <c r="E29" s="82">
        <v>20.239999999999998</v>
      </c>
      <c r="F29" s="82">
        <f>Insumos!E255*1.245</f>
        <v>4.67</v>
      </c>
      <c r="G29" s="82">
        <f>ROUND(E29*F29,2)</f>
        <v>94.52</v>
      </c>
    </row>
    <row r="30" spans="1:7" ht="25.5">
      <c r="A30" s="73" t="s">
        <v>144</v>
      </c>
      <c r="B30" s="288">
        <v>5995</v>
      </c>
      <c r="C30" s="74" t="s">
        <v>486</v>
      </c>
      <c r="D30" s="75" t="s">
        <v>32</v>
      </c>
      <c r="E30" s="76">
        <v>20.239999999999998</v>
      </c>
      <c r="F30" s="76">
        <f>Insumos!E256*1.245</f>
        <v>11.14</v>
      </c>
      <c r="G30" s="76">
        <f>ROUND(E30*F30,2)</f>
        <v>225.47</v>
      </c>
    </row>
    <row r="31" spans="1:7" ht="12.75" customHeight="1">
      <c r="A31" s="69" t="s">
        <v>145</v>
      </c>
      <c r="B31" s="289"/>
      <c r="C31" s="70" t="s">
        <v>146</v>
      </c>
      <c r="D31" s="71"/>
      <c r="E31" s="72"/>
      <c r="F31" s="72"/>
      <c r="G31" s="72"/>
    </row>
    <row r="32" spans="1:7" ht="25.5" customHeight="1">
      <c r="A32" s="73" t="s">
        <v>147</v>
      </c>
      <c r="B32" s="288" t="s">
        <v>472</v>
      </c>
      <c r="C32" s="74" t="s">
        <v>508</v>
      </c>
      <c r="D32" s="75" t="s">
        <v>32</v>
      </c>
      <c r="E32" s="76">
        <v>1.26</v>
      </c>
      <c r="F32" s="76">
        <f>Insumos!E250*1.245</f>
        <v>323.91000000000003</v>
      </c>
      <c r="G32" s="76">
        <f>ROUND(E32*F32,2)</f>
        <v>408.13</v>
      </c>
    </row>
    <row r="33" spans="1:7" ht="12.75" customHeight="1">
      <c r="A33" s="69" t="s">
        <v>148</v>
      </c>
      <c r="B33" s="289"/>
      <c r="C33" s="70" t="s">
        <v>59</v>
      </c>
      <c r="D33" s="71"/>
      <c r="E33" s="72"/>
      <c r="F33" s="72"/>
      <c r="G33" s="72"/>
    </row>
    <row r="34" spans="1:7" ht="38.25">
      <c r="A34" s="73" t="s">
        <v>149</v>
      </c>
      <c r="B34" s="288">
        <v>6067</v>
      </c>
      <c r="C34" s="74" t="s">
        <v>487</v>
      </c>
      <c r="D34" s="75" t="s">
        <v>32</v>
      </c>
      <c r="E34" s="76">
        <v>1.26</v>
      </c>
      <c r="F34" s="76">
        <f>Insumos!E257*1.245</f>
        <v>22.62</v>
      </c>
      <c r="G34" s="76">
        <f>ROUND(E34*F34,2)</f>
        <v>28.5</v>
      </c>
    </row>
    <row r="35" spans="1:7" ht="25.5">
      <c r="A35" s="73" t="s">
        <v>150</v>
      </c>
      <c r="B35" s="288" t="s">
        <v>489</v>
      </c>
      <c r="C35" s="74" t="s">
        <v>488</v>
      </c>
      <c r="D35" s="75" t="s">
        <v>32</v>
      </c>
      <c r="E35" s="76">
        <v>20.239999999999998</v>
      </c>
      <c r="F35" s="76">
        <f>Insumos!E258*1.245</f>
        <v>3.83</v>
      </c>
      <c r="G35" s="76">
        <f>ROUND(E35*F35,2)</f>
        <v>77.52</v>
      </c>
    </row>
    <row r="36" spans="1:7" ht="13.5" customHeight="1">
      <c r="A36" s="84"/>
      <c r="B36" s="84"/>
      <c r="C36" s="85" t="s">
        <v>9</v>
      </c>
      <c r="D36" s="86"/>
      <c r="E36" s="86"/>
      <c r="F36" s="87"/>
      <c r="G36" s="87">
        <f>SUM(G10:G35)</f>
        <v>3115.52</v>
      </c>
    </row>
  </sheetData>
  <sheetProtection selectLockedCells="1" selectUnlockedCells="1"/>
  <mergeCells count="5">
    <mergeCell ref="A8:G8"/>
    <mergeCell ref="A2:G2"/>
    <mergeCell ref="A4:G4"/>
    <mergeCell ref="A5:G5"/>
    <mergeCell ref="A7:G7"/>
  </mergeCells>
  <phoneticPr fontId="8" type="noConversion"/>
  <printOptions horizontalCentered="1"/>
  <pageMargins left="0.51180555555555551" right="0.51180555555555551" top="0.78749999999999998" bottom="0.78749999999999998" header="0.51180555555555551" footer="0.51180555555555551"/>
  <pageSetup paperSize="9" scale="90" firstPageNumber="0" orientation="portrait" horizontalDpi="300" verticalDpi="300" r:id="rId1"/>
  <headerFooter alignWithMargins="0"/>
  <legacyDrawing r:id="rId2"/>
  <oleObjects>
    <oleObject progId="Figura do Microsoft Photo Editor 3.0" shapeId="8193" r:id="rId3"/>
  </oleObject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6600FF"/>
  </sheetPr>
  <dimension ref="B1:J278"/>
  <sheetViews>
    <sheetView view="pageBreakPreview" zoomScale="130" zoomScaleNormal="130" zoomScaleSheetLayoutView="130" workbookViewId="0">
      <selection activeCell="C11" sqref="C11"/>
    </sheetView>
  </sheetViews>
  <sheetFormatPr defaultRowHeight="12.75"/>
  <cols>
    <col min="1" max="1" width="3.28515625" customWidth="1"/>
    <col min="2" max="2" width="15.7109375" style="99" customWidth="1"/>
    <col min="3" max="3" width="66.140625" customWidth="1"/>
    <col min="4" max="4" width="14.7109375" customWidth="1"/>
    <col min="5" max="5" width="14.7109375" style="113" customWidth="1"/>
    <col min="6" max="6" width="15.7109375" customWidth="1"/>
  </cols>
  <sheetData>
    <row r="1" spans="2:10" ht="13.5" thickBot="1"/>
    <row r="2" spans="2:10" ht="56.25" customHeight="1">
      <c r="B2" s="417"/>
      <c r="C2" s="418"/>
      <c r="D2" s="418"/>
      <c r="E2" s="418"/>
      <c r="F2" s="419"/>
      <c r="G2" s="114"/>
      <c r="H2" s="114"/>
      <c r="I2" s="114"/>
      <c r="J2" s="114"/>
    </row>
    <row r="3" spans="2:10" ht="15.75">
      <c r="B3" s="420" t="s">
        <v>410</v>
      </c>
      <c r="C3" s="421"/>
      <c r="D3" s="115" t="s">
        <v>161</v>
      </c>
      <c r="E3" s="116" t="s">
        <v>162</v>
      </c>
      <c r="F3" s="117" t="s">
        <v>459</v>
      </c>
      <c r="G3" s="118"/>
      <c r="H3" s="118"/>
      <c r="I3" s="118"/>
      <c r="J3" s="118"/>
    </row>
    <row r="4" spans="2:10" ht="28.5" hidden="1" customHeight="1">
      <c r="B4" s="422" t="s">
        <v>163</v>
      </c>
      <c r="C4" s="423"/>
      <c r="D4" s="423"/>
      <c r="E4" s="423"/>
      <c r="F4" s="424"/>
      <c r="G4" s="119"/>
      <c r="H4" s="119"/>
      <c r="I4" s="119"/>
      <c r="J4" s="119"/>
    </row>
    <row r="5" spans="2:10">
      <c r="B5" s="120" t="s">
        <v>3</v>
      </c>
      <c r="C5" s="121" t="s">
        <v>79</v>
      </c>
      <c r="D5" s="121" t="s">
        <v>5</v>
      </c>
      <c r="E5" s="122" t="s">
        <v>164</v>
      </c>
      <c r="F5" s="123" t="s">
        <v>165</v>
      </c>
      <c r="G5" s="124"/>
      <c r="H5" s="124"/>
      <c r="I5" s="124"/>
      <c r="J5" s="124"/>
    </row>
    <row r="6" spans="2:10" s="317" customFormat="1" ht="14.1" customHeight="1">
      <c r="B6" s="213">
        <v>2707</v>
      </c>
      <c r="C6" s="214" t="s">
        <v>166</v>
      </c>
      <c r="D6" s="215" t="s">
        <v>152</v>
      </c>
      <c r="E6" s="216">
        <v>89.35</v>
      </c>
      <c r="F6" s="217" t="s">
        <v>81</v>
      </c>
      <c r="G6" s="316"/>
      <c r="H6" s="316"/>
      <c r="I6" s="316"/>
      <c r="J6" s="316"/>
    </row>
    <row r="7" spans="2:10" s="317" customFormat="1" ht="14.1" customHeight="1">
      <c r="B7" s="213">
        <v>378</v>
      </c>
      <c r="C7" s="214" t="s">
        <v>167</v>
      </c>
      <c r="D7" s="215" t="s">
        <v>152</v>
      </c>
      <c r="E7" s="216">
        <v>8.69</v>
      </c>
      <c r="F7" s="217" t="s">
        <v>81</v>
      </c>
      <c r="G7" s="316"/>
      <c r="H7" s="316"/>
      <c r="I7" s="316"/>
      <c r="J7" s="316"/>
    </row>
    <row r="8" spans="2:10" s="317" customFormat="1" ht="14.1" customHeight="1">
      <c r="B8" s="213">
        <v>2706</v>
      </c>
      <c r="C8" s="214" t="s">
        <v>168</v>
      </c>
      <c r="D8" s="215" t="s">
        <v>152</v>
      </c>
      <c r="E8" s="216">
        <v>48.58</v>
      </c>
      <c r="F8" s="217" t="s">
        <v>81</v>
      </c>
      <c r="G8" s="318"/>
      <c r="H8" s="318"/>
      <c r="I8" s="318"/>
      <c r="J8" s="319"/>
    </row>
    <row r="9" spans="2:10" s="317" customFormat="1" ht="14.1" customHeight="1">
      <c r="B9" s="213">
        <v>4097</v>
      </c>
      <c r="C9" s="214" t="s">
        <v>169</v>
      </c>
      <c r="D9" s="215" t="s">
        <v>152</v>
      </c>
      <c r="E9" s="216">
        <v>16.73</v>
      </c>
      <c r="F9" s="217" t="s">
        <v>81</v>
      </c>
      <c r="G9" s="318"/>
      <c r="H9" s="318"/>
      <c r="I9" s="318"/>
      <c r="J9" s="318"/>
    </row>
    <row r="10" spans="2:10" s="317" customFormat="1" ht="14.1" customHeight="1">
      <c r="B10" s="213">
        <v>6111</v>
      </c>
      <c r="C10" s="218" t="s">
        <v>170</v>
      </c>
      <c r="D10" s="215" t="s">
        <v>152</v>
      </c>
      <c r="E10" s="216">
        <v>6.53</v>
      </c>
      <c r="F10" s="217" t="s">
        <v>81</v>
      </c>
      <c r="G10" s="318"/>
      <c r="H10" s="318"/>
      <c r="I10" s="318"/>
      <c r="J10" s="318"/>
    </row>
    <row r="11" spans="2:10" s="317" customFormat="1" ht="14.1" customHeight="1">
      <c r="B11" s="213">
        <v>6175</v>
      </c>
      <c r="C11" s="218" t="s">
        <v>171</v>
      </c>
      <c r="D11" s="215" t="s">
        <v>152</v>
      </c>
      <c r="E11" s="216">
        <v>17.16</v>
      </c>
      <c r="F11" s="217" t="s">
        <v>81</v>
      </c>
      <c r="G11" s="318"/>
      <c r="H11" s="318"/>
      <c r="I11" s="318"/>
      <c r="J11" s="318"/>
    </row>
    <row r="12" spans="2:10" s="317" customFormat="1" ht="14.1" customHeight="1">
      <c r="B12" s="213">
        <v>4083</v>
      </c>
      <c r="C12" s="214" t="s">
        <v>172</v>
      </c>
      <c r="D12" s="215" t="s">
        <v>152</v>
      </c>
      <c r="E12" s="216">
        <v>18.989999999999998</v>
      </c>
      <c r="F12" s="217" t="s">
        <v>81</v>
      </c>
      <c r="G12" s="318"/>
      <c r="H12" s="318"/>
      <c r="I12" s="318"/>
      <c r="J12" s="318"/>
    </row>
    <row r="13" spans="2:10" s="317" customFormat="1" ht="14.1" customHeight="1">
      <c r="B13" s="213">
        <v>4750</v>
      </c>
      <c r="C13" s="214" t="s">
        <v>173</v>
      </c>
      <c r="D13" s="215" t="s">
        <v>152</v>
      </c>
      <c r="E13" s="216">
        <v>8.69</v>
      </c>
      <c r="F13" s="217" t="s">
        <v>81</v>
      </c>
      <c r="G13" s="318"/>
      <c r="H13" s="318"/>
      <c r="I13" s="318"/>
      <c r="J13" s="318"/>
    </row>
    <row r="14" spans="2:10" s="317" customFormat="1" ht="14.1" customHeight="1">
      <c r="B14" s="213">
        <v>10489</v>
      </c>
      <c r="C14" s="214" t="s">
        <v>174</v>
      </c>
      <c r="D14" s="215" t="s">
        <v>152</v>
      </c>
      <c r="E14" s="216">
        <v>8.69</v>
      </c>
      <c r="F14" s="217" t="s">
        <v>81</v>
      </c>
      <c r="G14" s="318"/>
      <c r="H14" s="318"/>
      <c r="I14" s="318"/>
      <c r="J14" s="318"/>
    </row>
    <row r="15" spans="2:10" s="317" customFormat="1" ht="14.1" customHeight="1">
      <c r="B15" s="213">
        <v>4783</v>
      </c>
      <c r="C15" s="214" t="s">
        <v>175</v>
      </c>
      <c r="D15" s="215" t="s">
        <v>152</v>
      </c>
      <c r="E15" s="216">
        <v>8.69</v>
      </c>
      <c r="F15" s="217" t="s">
        <v>81</v>
      </c>
      <c r="G15" s="318"/>
      <c r="H15" s="318"/>
      <c r="I15" s="318"/>
      <c r="J15" s="318"/>
    </row>
    <row r="16" spans="2:10" s="317" customFormat="1" ht="14.1" customHeight="1">
      <c r="B16" s="213">
        <v>4230</v>
      </c>
      <c r="C16" s="214" t="s">
        <v>176</v>
      </c>
      <c r="D16" s="215" t="s">
        <v>152</v>
      </c>
      <c r="E16" s="216">
        <v>15.96</v>
      </c>
      <c r="F16" s="217" t="s">
        <v>81</v>
      </c>
      <c r="G16" s="318"/>
      <c r="H16" s="318"/>
      <c r="I16" s="318"/>
      <c r="J16" s="318"/>
    </row>
    <row r="17" spans="2:10" s="317" customFormat="1" ht="14.1" customHeight="1">
      <c r="B17" s="219">
        <v>4759</v>
      </c>
      <c r="C17" s="214" t="s">
        <v>177</v>
      </c>
      <c r="D17" s="215" t="s">
        <v>152</v>
      </c>
      <c r="E17" s="216">
        <v>7.53</v>
      </c>
      <c r="F17" s="217" t="s">
        <v>81</v>
      </c>
      <c r="G17" s="318"/>
      <c r="H17" s="318"/>
      <c r="I17" s="318"/>
      <c r="J17" s="320"/>
    </row>
    <row r="18" spans="2:10" s="317" customFormat="1">
      <c r="B18" s="219">
        <v>2696</v>
      </c>
      <c r="C18" s="220" t="s">
        <v>178</v>
      </c>
      <c r="D18" s="221" t="s">
        <v>152</v>
      </c>
      <c r="E18" s="216">
        <v>8.69</v>
      </c>
      <c r="F18" s="217" t="s">
        <v>81</v>
      </c>
      <c r="G18" s="318"/>
      <c r="H18" s="318"/>
      <c r="I18" s="318"/>
      <c r="J18" s="320"/>
    </row>
    <row r="19" spans="2:10" s="317" customFormat="1">
      <c r="B19" s="219">
        <v>12869</v>
      </c>
      <c r="C19" s="220" t="s">
        <v>179</v>
      </c>
      <c r="D19" s="221" t="s">
        <v>152</v>
      </c>
      <c r="E19" s="216">
        <v>8.69</v>
      </c>
      <c r="F19" s="217" t="s">
        <v>81</v>
      </c>
      <c r="G19" s="318"/>
      <c r="H19" s="318"/>
      <c r="I19" s="318"/>
      <c r="J19" s="320"/>
    </row>
    <row r="20" spans="2:10" s="317" customFormat="1">
      <c r="B20" s="219">
        <v>6115</v>
      </c>
      <c r="C20" s="220" t="s">
        <v>180</v>
      </c>
      <c r="D20" s="221" t="s">
        <v>152</v>
      </c>
      <c r="E20" s="216">
        <v>6.53</v>
      </c>
      <c r="F20" s="217" t="s">
        <v>81</v>
      </c>
      <c r="G20" s="318"/>
      <c r="H20" s="318"/>
      <c r="I20" s="318"/>
      <c r="J20" s="320"/>
    </row>
    <row r="21" spans="2:10" s="317" customFormat="1">
      <c r="B21" s="219">
        <v>2436</v>
      </c>
      <c r="C21" s="220" t="s">
        <v>181</v>
      </c>
      <c r="D21" s="221" t="s">
        <v>152</v>
      </c>
      <c r="E21" s="216">
        <v>8.69</v>
      </c>
      <c r="F21" s="217" t="s">
        <v>81</v>
      </c>
      <c r="G21" s="318"/>
      <c r="H21" s="318"/>
      <c r="I21" s="318"/>
      <c r="J21" s="320"/>
    </row>
    <row r="22" spans="2:10" s="317" customFormat="1">
      <c r="B22" s="219">
        <v>4755</v>
      </c>
      <c r="C22" s="220" t="s">
        <v>182</v>
      </c>
      <c r="D22" s="221" t="s">
        <v>152</v>
      </c>
      <c r="E22" s="216">
        <v>8.69</v>
      </c>
      <c r="F22" s="217" t="s">
        <v>81</v>
      </c>
      <c r="G22" s="318"/>
      <c r="H22" s="318"/>
      <c r="I22" s="318"/>
      <c r="J22" s="320"/>
    </row>
    <row r="23" spans="2:10" s="317" customFormat="1">
      <c r="B23" s="219">
        <v>6110</v>
      </c>
      <c r="C23" s="220" t="s">
        <v>183</v>
      </c>
      <c r="D23" s="221" t="s">
        <v>152</v>
      </c>
      <c r="E23" s="216">
        <v>8.69</v>
      </c>
      <c r="F23" s="217" t="s">
        <v>81</v>
      </c>
      <c r="G23" s="318"/>
      <c r="H23" s="318"/>
      <c r="I23" s="318"/>
      <c r="J23" s="320"/>
    </row>
    <row r="24" spans="2:10" s="317" customFormat="1" ht="14.1" customHeight="1">
      <c r="B24" s="219">
        <v>4221</v>
      </c>
      <c r="C24" s="214" t="s">
        <v>184</v>
      </c>
      <c r="D24" s="215" t="s">
        <v>84</v>
      </c>
      <c r="E24" s="216">
        <v>2.38</v>
      </c>
      <c r="F24" s="217" t="s">
        <v>81</v>
      </c>
      <c r="G24" s="318"/>
      <c r="H24" s="318"/>
      <c r="I24" s="318"/>
      <c r="J24" s="320"/>
    </row>
    <row r="25" spans="2:10" s="317" customFormat="1" ht="14.1" customHeight="1">
      <c r="B25" s="219">
        <v>4227</v>
      </c>
      <c r="C25" s="214" t="s">
        <v>185</v>
      </c>
      <c r="D25" s="215" t="s">
        <v>84</v>
      </c>
      <c r="E25" s="216">
        <v>14</v>
      </c>
      <c r="F25" s="217" t="s">
        <v>81</v>
      </c>
      <c r="G25" s="318"/>
      <c r="H25" s="318"/>
      <c r="I25" s="318"/>
      <c r="J25" s="320"/>
    </row>
    <row r="26" spans="2:10" s="317" customFormat="1" ht="14.1" customHeight="1">
      <c r="B26" s="219">
        <v>4222</v>
      </c>
      <c r="C26" s="214" t="s">
        <v>186</v>
      </c>
      <c r="D26" s="215" t="s">
        <v>84</v>
      </c>
      <c r="E26" s="216">
        <v>2.78</v>
      </c>
      <c r="F26" s="217" t="s">
        <v>81</v>
      </c>
      <c r="G26" s="318"/>
      <c r="H26" s="318"/>
      <c r="I26" s="318"/>
      <c r="J26" s="320"/>
    </row>
    <row r="27" spans="2:10" s="317" customFormat="1">
      <c r="B27" s="219">
        <v>5061</v>
      </c>
      <c r="C27" s="218" t="s">
        <v>187</v>
      </c>
      <c r="D27" s="221" t="s">
        <v>112</v>
      </c>
      <c r="E27" s="216">
        <v>6.95</v>
      </c>
      <c r="F27" s="217" t="s">
        <v>81</v>
      </c>
      <c r="G27" s="318"/>
      <c r="H27" s="318"/>
      <c r="I27" s="318"/>
      <c r="J27" s="320"/>
    </row>
    <row r="28" spans="2:10" s="317" customFormat="1">
      <c r="B28" s="213">
        <v>5075</v>
      </c>
      <c r="C28" s="218" t="s">
        <v>188</v>
      </c>
      <c r="D28" s="215" t="s">
        <v>112</v>
      </c>
      <c r="E28" s="216">
        <v>6.47</v>
      </c>
      <c r="F28" s="217" t="s">
        <v>81</v>
      </c>
      <c r="G28" s="321"/>
      <c r="H28" s="321"/>
      <c r="I28" s="321"/>
      <c r="J28" s="321"/>
    </row>
    <row r="29" spans="2:10" s="317" customFormat="1">
      <c r="B29" s="213">
        <v>5069</v>
      </c>
      <c r="C29" s="218" t="s">
        <v>189</v>
      </c>
      <c r="D29" s="215" t="s">
        <v>112</v>
      </c>
      <c r="E29" s="216">
        <v>6.43</v>
      </c>
      <c r="F29" s="217" t="s">
        <v>81</v>
      </c>
      <c r="G29" s="321"/>
      <c r="H29" s="321"/>
      <c r="I29" s="321"/>
      <c r="J29" s="321"/>
    </row>
    <row r="30" spans="2:10" s="317" customFormat="1">
      <c r="B30" s="213">
        <v>5066</v>
      </c>
      <c r="C30" s="218" t="s">
        <v>190</v>
      </c>
      <c r="D30" s="215" t="s">
        <v>112</v>
      </c>
      <c r="E30" s="216">
        <v>8.74</v>
      </c>
      <c r="F30" s="217" t="s">
        <v>81</v>
      </c>
      <c r="G30" s="321"/>
      <c r="H30" s="321"/>
      <c r="I30" s="321"/>
      <c r="J30" s="321"/>
    </row>
    <row r="31" spans="2:10" s="317" customFormat="1">
      <c r="B31" s="213">
        <v>20247</v>
      </c>
      <c r="C31" s="218" t="s">
        <v>191</v>
      </c>
      <c r="D31" s="215" t="s">
        <v>112</v>
      </c>
      <c r="E31" s="216">
        <v>7.4</v>
      </c>
      <c r="F31" s="217" t="s">
        <v>81</v>
      </c>
      <c r="G31" s="321"/>
      <c r="H31" s="321"/>
      <c r="I31" s="321"/>
      <c r="J31" s="321"/>
    </row>
    <row r="32" spans="2:10" s="317" customFormat="1">
      <c r="B32" s="213">
        <v>9868</v>
      </c>
      <c r="C32" s="218" t="s">
        <v>192</v>
      </c>
      <c r="D32" s="215" t="s">
        <v>193</v>
      </c>
      <c r="E32" s="216">
        <v>2.36</v>
      </c>
      <c r="F32" s="217" t="s">
        <v>81</v>
      </c>
      <c r="G32" s="321"/>
      <c r="H32" s="321"/>
      <c r="I32" s="321"/>
      <c r="J32" s="321"/>
    </row>
    <row r="33" spans="2:10" s="317" customFormat="1">
      <c r="B33" s="213">
        <v>9867</v>
      </c>
      <c r="C33" s="218" t="s">
        <v>194</v>
      </c>
      <c r="D33" s="215" t="s">
        <v>92</v>
      </c>
      <c r="E33" s="216">
        <v>1.64</v>
      </c>
      <c r="F33" s="217" t="s">
        <v>81</v>
      </c>
      <c r="G33" s="321"/>
      <c r="H33" s="321"/>
      <c r="I33" s="321"/>
      <c r="J33" s="321"/>
    </row>
    <row r="34" spans="2:10" s="317" customFormat="1">
      <c r="B34" s="213">
        <v>9875</v>
      </c>
      <c r="C34" s="218" t="s">
        <v>195</v>
      </c>
      <c r="D34" s="215" t="s">
        <v>92</v>
      </c>
      <c r="E34" s="216">
        <v>8.1199999999999992</v>
      </c>
      <c r="F34" s="217" t="s">
        <v>81</v>
      </c>
      <c r="G34" s="321"/>
      <c r="H34" s="321"/>
      <c r="I34" s="321"/>
      <c r="J34" s="321"/>
    </row>
    <row r="35" spans="2:10" s="317" customFormat="1">
      <c r="B35" s="213">
        <v>9869</v>
      </c>
      <c r="C35" s="218" t="s">
        <v>196</v>
      </c>
      <c r="D35" s="215" t="s">
        <v>92</v>
      </c>
      <c r="E35" s="216">
        <v>5.39</v>
      </c>
      <c r="F35" s="217" t="s">
        <v>81</v>
      </c>
      <c r="G35" s="321"/>
      <c r="H35" s="321"/>
      <c r="I35" s="321"/>
      <c r="J35" s="321"/>
    </row>
    <row r="36" spans="2:10" s="317" customFormat="1">
      <c r="B36" s="213">
        <v>122</v>
      </c>
      <c r="C36" s="218" t="s">
        <v>197</v>
      </c>
      <c r="D36" s="215" t="s">
        <v>198</v>
      </c>
      <c r="E36" s="216">
        <v>30.9</v>
      </c>
      <c r="F36" s="217" t="s">
        <v>81</v>
      </c>
      <c r="G36" s="321"/>
      <c r="H36" s="321"/>
      <c r="I36" s="321"/>
      <c r="J36" s="321"/>
    </row>
    <row r="37" spans="2:10" s="317" customFormat="1">
      <c r="B37" s="213">
        <v>12599</v>
      </c>
      <c r="C37" s="218" t="s">
        <v>199</v>
      </c>
      <c r="D37" s="215" t="s">
        <v>92</v>
      </c>
      <c r="E37" s="216">
        <v>9.83</v>
      </c>
      <c r="F37" s="217" t="s">
        <v>81</v>
      </c>
      <c r="G37" s="321"/>
      <c r="H37" s="321"/>
      <c r="I37" s="321"/>
      <c r="J37" s="321"/>
    </row>
    <row r="38" spans="2:10" s="317" customFormat="1">
      <c r="B38" s="213">
        <v>20083</v>
      </c>
      <c r="C38" s="218" t="s">
        <v>200</v>
      </c>
      <c r="D38" s="215" t="s">
        <v>198</v>
      </c>
      <c r="E38" s="216">
        <v>36.6</v>
      </c>
      <c r="F38" s="217" t="s">
        <v>81</v>
      </c>
      <c r="G38" s="321"/>
      <c r="H38" s="321"/>
      <c r="I38" s="321"/>
      <c r="J38" s="321"/>
    </row>
    <row r="39" spans="2:10" s="317" customFormat="1">
      <c r="B39" s="213">
        <v>1379</v>
      </c>
      <c r="C39" s="218" t="s">
        <v>201</v>
      </c>
      <c r="D39" s="215" t="s">
        <v>112</v>
      </c>
      <c r="E39" s="216">
        <v>0.48</v>
      </c>
      <c r="F39" s="217" t="s">
        <v>81</v>
      </c>
      <c r="G39" s="322"/>
      <c r="H39" s="322"/>
      <c r="I39" s="322"/>
      <c r="J39" s="322"/>
    </row>
    <row r="40" spans="2:10" s="317" customFormat="1">
      <c r="B40" s="213">
        <v>10511</v>
      </c>
      <c r="C40" s="218" t="s">
        <v>202</v>
      </c>
      <c r="D40" s="215" t="s">
        <v>112</v>
      </c>
      <c r="E40" s="216">
        <v>23</v>
      </c>
      <c r="F40" s="217" t="s">
        <v>81</v>
      </c>
      <c r="G40" s="321"/>
      <c r="H40" s="321"/>
      <c r="I40" s="321"/>
      <c r="J40" s="321"/>
    </row>
    <row r="41" spans="2:10" s="317" customFormat="1">
      <c r="B41" s="213">
        <v>4721</v>
      </c>
      <c r="C41" s="220" t="s">
        <v>203</v>
      </c>
      <c r="D41" s="215" t="s">
        <v>37</v>
      </c>
      <c r="E41" s="216">
        <v>68.13</v>
      </c>
      <c r="F41" s="217" t="s">
        <v>81</v>
      </c>
      <c r="G41" s="321"/>
      <c r="H41" s="321"/>
      <c r="I41" s="321"/>
      <c r="J41" s="321"/>
    </row>
    <row r="42" spans="2:10" s="317" customFormat="1">
      <c r="B42" s="213">
        <v>4718</v>
      </c>
      <c r="C42" s="222" t="s">
        <v>204</v>
      </c>
      <c r="D42" s="215" t="s">
        <v>37</v>
      </c>
      <c r="E42" s="216">
        <v>65.8</v>
      </c>
      <c r="F42" s="217" t="s">
        <v>81</v>
      </c>
      <c r="G42" s="321"/>
      <c r="H42" s="321"/>
      <c r="I42" s="321"/>
      <c r="J42" s="321"/>
    </row>
    <row r="43" spans="2:10" s="317" customFormat="1">
      <c r="B43" s="213">
        <v>1106</v>
      </c>
      <c r="C43" s="222" t="s">
        <v>205</v>
      </c>
      <c r="D43" s="215" t="s">
        <v>112</v>
      </c>
      <c r="E43" s="216">
        <v>0.45</v>
      </c>
      <c r="F43" s="217" t="s">
        <v>81</v>
      </c>
      <c r="G43" s="321"/>
      <c r="H43" s="321"/>
      <c r="I43" s="321"/>
      <c r="J43" s="321"/>
    </row>
    <row r="44" spans="2:10" s="317" customFormat="1">
      <c r="B44" s="213">
        <v>366</v>
      </c>
      <c r="C44" s="218" t="s">
        <v>206</v>
      </c>
      <c r="D44" s="215" t="s">
        <v>37</v>
      </c>
      <c r="E44" s="216">
        <v>68.5</v>
      </c>
      <c r="F44" s="217" t="s">
        <v>81</v>
      </c>
      <c r="G44" s="321"/>
      <c r="H44" s="321"/>
      <c r="I44" s="321"/>
      <c r="J44" s="321"/>
    </row>
    <row r="45" spans="2:10" s="317" customFormat="1">
      <c r="B45" s="213">
        <v>370</v>
      </c>
      <c r="C45" s="218" t="s">
        <v>207</v>
      </c>
      <c r="D45" s="215" t="s">
        <v>37</v>
      </c>
      <c r="E45" s="216">
        <v>70</v>
      </c>
      <c r="F45" s="217" t="s">
        <v>81</v>
      </c>
      <c r="G45" s="321"/>
      <c r="H45" s="321"/>
      <c r="I45" s="321"/>
      <c r="J45" s="321"/>
    </row>
    <row r="46" spans="2:10" s="317" customFormat="1">
      <c r="B46" s="213">
        <v>367</v>
      </c>
      <c r="C46" s="218" t="s">
        <v>208</v>
      </c>
      <c r="D46" s="215" t="s">
        <v>37</v>
      </c>
      <c r="E46" s="216">
        <v>70</v>
      </c>
      <c r="F46" s="217" t="s">
        <v>81</v>
      </c>
      <c r="G46" s="321"/>
      <c r="H46" s="321"/>
      <c r="I46" s="321"/>
      <c r="J46" s="321"/>
    </row>
    <row r="47" spans="2:10" s="317" customFormat="1">
      <c r="B47" s="213">
        <v>1107</v>
      </c>
      <c r="C47" s="218" t="s">
        <v>209</v>
      </c>
      <c r="D47" s="215" t="s">
        <v>112</v>
      </c>
      <c r="E47" s="216">
        <v>0.26</v>
      </c>
      <c r="F47" s="217" t="s">
        <v>81</v>
      </c>
      <c r="G47" s="321"/>
      <c r="H47" s="321"/>
      <c r="I47" s="321"/>
      <c r="J47" s="321"/>
    </row>
    <row r="48" spans="2:10" s="317" customFormat="1">
      <c r="B48" s="213">
        <v>5327</v>
      </c>
      <c r="C48" s="218" t="s">
        <v>210</v>
      </c>
      <c r="D48" s="215" t="s">
        <v>112</v>
      </c>
      <c r="E48" s="216">
        <v>37.799999999999997</v>
      </c>
      <c r="F48" s="217" t="s">
        <v>81</v>
      </c>
      <c r="G48" s="321"/>
      <c r="H48" s="321"/>
      <c r="I48" s="321"/>
      <c r="J48" s="321"/>
    </row>
    <row r="49" spans="2:10" s="317" customFormat="1" ht="24">
      <c r="B49" s="213">
        <v>7334</v>
      </c>
      <c r="C49" s="223" t="s">
        <v>211</v>
      </c>
      <c r="D49" s="215" t="s">
        <v>212</v>
      </c>
      <c r="E49" s="216">
        <v>6.81</v>
      </c>
      <c r="F49" s="217" t="s">
        <v>81</v>
      </c>
      <c r="G49" s="321"/>
      <c r="H49" s="321"/>
      <c r="I49" s="321"/>
      <c r="J49" s="321"/>
    </row>
    <row r="50" spans="2:10" s="317" customFormat="1">
      <c r="B50" s="213">
        <v>2710</v>
      </c>
      <c r="C50" s="223" t="s">
        <v>213</v>
      </c>
      <c r="D50" s="215" t="s">
        <v>198</v>
      </c>
      <c r="E50" s="216">
        <v>30.42</v>
      </c>
      <c r="F50" s="217" t="s">
        <v>81</v>
      </c>
      <c r="G50" s="321"/>
      <c r="H50" s="321"/>
      <c r="I50" s="321"/>
      <c r="J50" s="321"/>
    </row>
    <row r="51" spans="2:10" s="317" customFormat="1">
      <c r="B51" s="213">
        <v>6076</v>
      </c>
      <c r="C51" s="218" t="s">
        <v>214</v>
      </c>
      <c r="D51" s="215" t="s">
        <v>37</v>
      </c>
      <c r="E51" s="216">
        <v>65</v>
      </c>
      <c r="F51" s="217" t="s">
        <v>81</v>
      </c>
      <c r="G51" s="321"/>
      <c r="H51" s="321"/>
      <c r="I51" s="321"/>
      <c r="J51" s="321"/>
    </row>
    <row r="52" spans="2:10" s="317" customFormat="1">
      <c r="B52" s="213">
        <v>11162</v>
      </c>
      <c r="C52" s="218" t="s">
        <v>215</v>
      </c>
      <c r="D52" s="215" t="s">
        <v>198</v>
      </c>
      <c r="E52" s="216">
        <v>1.63</v>
      </c>
      <c r="F52" s="217" t="s">
        <v>81</v>
      </c>
      <c r="G52" s="321"/>
      <c r="H52" s="321"/>
      <c r="I52" s="321"/>
      <c r="J52" s="321"/>
    </row>
    <row r="53" spans="2:10" s="317" customFormat="1">
      <c r="B53" s="213">
        <v>5333</v>
      </c>
      <c r="C53" s="218" t="s">
        <v>151</v>
      </c>
      <c r="D53" s="215" t="s">
        <v>212</v>
      </c>
      <c r="E53" s="216">
        <v>16.59</v>
      </c>
      <c r="F53" s="217" t="s">
        <v>81</v>
      </c>
      <c r="G53" s="321"/>
      <c r="H53" s="321"/>
      <c r="I53" s="321"/>
      <c r="J53" s="321"/>
    </row>
    <row r="54" spans="2:10" s="317" customFormat="1">
      <c r="B54" s="213">
        <v>20111</v>
      </c>
      <c r="C54" s="218" t="s">
        <v>216</v>
      </c>
      <c r="D54" s="215" t="s">
        <v>198</v>
      </c>
      <c r="E54" s="216">
        <v>7</v>
      </c>
      <c r="F54" s="217" t="s">
        <v>81</v>
      </c>
      <c r="G54" s="321"/>
      <c r="H54" s="321"/>
      <c r="I54" s="321"/>
      <c r="J54" s="321"/>
    </row>
    <row r="55" spans="2:10" s="317" customFormat="1">
      <c r="B55" s="213">
        <v>21127</v>
      </c>
      <c r="C55" s="218" t="s">
        <v>217</v>
      </c>
      <c r="D55" s="215" t="s">
        <v>198</v>
      </c>
      <c r="E55" s="216">
        <v>1.17</v>
      </c>
      <c r="F55" s="217" t="s">
        <v>81</v>
      </c>
      <c r="G55" s="321"/>
      <c r="H55" s="321"/>
      <c r="I55" s="321"/>
      <c r="J55" s="321"/>
    </row>
    <row r="56" spans="2:10" s="317" customFormat="1">
      <c r="B56" s="213">
        <v>404</v>
      </c>
      <c r="C56" s="218" t="s">
        <v>218</v>
      </c>
      <c r="D56" s="215" t="s">
        <v>92</v>
      </c>
      <c r="E56" s="216">
        <v>2.09</v>
      </c>
      <c r="F56" s="217" t="s">
        <v>81</v>
      </c>
      <c r="G56" s="322"/>
      <c r="H56" s="322"/>
      <c r="I56" s="322"/>
      <c r="J56" s="322"/>
    </row>
    <row r="57" spans="2:10" s="317" customFormat="1">
      <c r="B57" s="213">
        <v>3143</v>
      </c>
      <c r="C57" s="218" t="s">
        <v>219</v>
      </c>
      <c r="D57" s="215" t="s">
        <v>220</v>
      </c>
      <c r="E57" s="216">
        <v>4.1500000000000004</v>
      </c>
      <c r="F57" s="217" t="s">
        <v>81</v>
      </c>
      <c r="G57" s="321"/>
      <c r="H57" s="321"/>
      <c r="I57" s="321"/>
      <c r="J57" s="321"/>
    </row>
    <row r="58" spans="2:10" s="317" customFormat="1">
      <c r="B58" s="213">
        <v>3146</v>
      </c>
      <c r="C58" s="218" t="s">
        <v>221</v>
      </c>
      <c r="D58" s="215" t="s">
        <v>220</v>
      </c>
      <c r="E58" s="216">
        <v>1.8</v>
      </c>
      <c r="F58" s="217" t="s">
        <v>81</v>
      </c>
      <c r="G58" s="321"/>
      <c r="H58" s="321"/>
      <c r="I58" s="321"/>
      <c r="J58" s="321"/>
    </row>
    <row r="59" spans="2:10" s="317" customFormat="1" ht="14.1" customHeight="1">
      <c r="B59" s="213">
        <v>9860</v>
      </c>
      <c r="C59" s="218" t="s">
        <v>222</v>
      </c>
      <c r="D59" s="215" t="s">
        <v>92</v>
      </c>
      <c r="E59" s="216">
        <v>21.92</v>
      </c>
      <c r="F59" s="217" t="s">
        <v>81</v>
      </c>
      <c r="G59" s="319"/>
      <c r="H59" s="319"/>
      <c r="I59" s="319"/>
      <c r="J59" s="319"/>
    </row>
    <row r="60" spans="2:10" s="317" customFormat="1" ht="14.1" customHeight="1">
      <c r="B60" s="213">
        <v>10532</v>
      </c>
      <c r="C60" s="224" t="s">
        <v>223</v>
      </c>
      <c r="D60" s="215" t="s">
        <v>152</v>
      </c>
      <c r="E60" s="216">
        <v>1.35</v>
      </c>
      <c r="F60" s="217" t="s">
        <v>81</v>
      </c>
    </row>
    <row r="61" spans="2:10" s="317" customFormat="1" ht="14.1" customHeight="1">
      <c r="B61" s="213">
        <v>10537</v>
      </c>
      <c r="C61" s="224" t="s">
        <v>224</v>
      </c>
      <c r="D61" s="215" t="s">
        <v>198</v>
      </c>
      <c r="E61" s="216">
        <v>7975.45</v>
      </c>
      <c r="F61" s="217" t="s">
        <v>81</v>
      </c>
    </row>
    <row r="62" spans="2:10" s="317" customFormat="1" ht="14.1" customHeight="1">
      <c r="B62" s="213">
        <v>11026</v>
      </c>
      <c r="C62" s="224" t="s">
        <v>225</v>
      </c>
      <c r="D62" s="215" t="s">
        <v>112</v>
      </c>
      <c r="E62" s="216">
        <v>4.3</v>
      </c>
      <c r="F62" s="217" t="s">
        <v>81</v>
      </c>
    </row>
    <row r="63" spans="2:10" s="317" customFormat="1" ht="14.1" customHeight="1">
      <c r="B63" s="213">
        <v>1347</v>
      </c>
      <c r="C63" s="224" t="s">
        <v>226</v>
      </c>
      <c r="D63" s="215" t="s">
        <v>32</v>
      </c>
      <c r="E63" s="216">
        <v>21.24</v>
      </c>
      <c r="F63" s="217" t="s">
        <v>81</v>
      </c>
    </row>
    <row r="64" spans="2:10" s="317" customFormat="1" ht="14.1" customHeight="1">
      <c r="B64" s="213">
        <v>1350</v>
      </c>
      <c r="C64" s="224" t="s">
        <v>227</v>
      </c>
      <c r="D64" s="215" t="s">
        <v>32</v>
      </c>
      <c r="E64" s="216">
        <v>26.81</v>
      </c>
      <c r="F64" s="217" t="s">
        <v>81</v>
      </c>
    </row>
    <row r="65" spans="2:6" s="317" customFormat="1" ht="14.1" customHeight="1">
      <c r="B65" s="213">
        <v>1350</v>
      </c>
      <c r="C65" s="224" t="s">
        <v>227</v>
      </c>
      <c r="D65" s="215" t="s">
        <v>198</v>
      </c>
      <c r="E65" s="216">
        <v>27</v>
      </c>
      <c r="F65" s="217" t="s">
        <v>81</v>
      </c>
    </row>
    <row r="66" spans="2:6" s="317" customFormat="1" ht="14.1" customHeight="1">
      <c r="B66" s="213">
        <v>4006</v>
      </c>
      <c r="C66" s="224" t="s">
        <v>228</v>
      </c>
      <c r="D66" s="215" t="s">
        <v>37</v>
      </c>
      <c r="E66" s="216">
        <v>616.27</v>
      </c>
      <c r="F66" s="217" t="s">
        <v>81</v>
      </c>
    </row>
    <row r="67" spans="2:6" s="317" customFormat="1" ht="24.75" customHeight="1">
      <c r="B67" s="213">
        <v>7340</v>
      </c>
      <c r="C67" s="224" t="s">
        <v>229</v>
      </c>
      <c r="D67" s="215" t="s">
        <v>212</v>
      </c>
      <c r="E67" s="216">
        <v>20.260000000000002</v>
      </c>
      <c r="F67" s="217" t="s">
        <v>81</v>
      </c>
    </row>
    <row r="68" spans="2:6" s="317" customFormat="1" ht="14.1" customHeight="1">
      <c r="B68" s="213">
        <v>6087</v>
      </c>
      <c r="C68" s="224" t="s">
        <v>230</v>
      </c>
      <c r="D68" s="215" t="s">
        <v>198</v>
      </c>
      <c r="E68" s="216">
        <v>24.16</v>
      </c>
      <c r="F68" s="217" t="s">
        <v>81</v>
      </c>
    </row>
    <row r="69" spans="2:6" s="317" customFormat="1" ht="14.1" customHeight="1">
      <c r="B69" s="213">
        <v>7271</v>
      </c>
      <c r="C69" s="218" t="s">
        <v>231</v>
      </c>
      <c r="D69" s="215" t="s">
        <v>198</v>
      </c>
      <c r="E69" s="216">
        <v>0.45</v>
      </c>
      <c r="F69" s="217" t="s">
        <v>81</v>
      </c>
    </row>
    <row r="70" spans="2:6" s="317" customFormat="1" ht="14.1" customHeight="1">
      <c r="B70" s="213">
        <v>7258</v>
      </c>
      <c r="C70" s="218" t="s">
        <v>232</v>
      </c>
      <c r="D70" s="215" t="s">
        <v>198</v>
      </c>
      <c r="E70" s="216">
        <v>0.48</v>
      </c>
      <c r="F70" s="217" t="s">
        <v>81</v>
      </c>
    </row>
    <row r="71" spans="2:6" s="317" customFormat="1" ht="14.1" customHeight="1">
      <c r="B71" s="213">
        <v>7269</v>
      </c>
      <c r="C71" s="218" t="s">
        <v>233</v>
      </c>
      <c r="D71" s="215" t="s">
        <v>198</v>
      </c>
      <c r="E71" s="216">
        <v>0.38</v>
      </c>
      <c r="F71" s="217" t="s">
        <v>81</v>
      </c>
    </row>
    <row r="72" spans="2:6" s="317" customFormat="1" ht="14.1" customHeight="1">
      <c r="B72" s="213">
        <v>7176</v>
      </c>
      <c r="C72" s="218" t="s">
        <v>234</v>
      </c>
      <c r="D72" s="215" t="s">
        <v>198</v>
      </c>
      <c r="E72" s="216">
        <v>0.93</v>
      </c>
      <c r="F72" s="217" t="s">
        <v>81</v>
      </c>
    </row>
    <row r="73" spans="2:6" s="317" customFormat="1" ht="14.1" customHeight="1">
      <c r="B73" s="213">
        <v>337</v>
      </c>
      <c r="C73" s="225" t="s">
        <v>235</v>
      </c>
      <c r="D73" s="215" t="s">
        <v>112</v>
      </c>
      <c r="E73" s="216">
        <v>8.5</v>
      </c>
      <c r="F73" s="217" t="s">
        <v>81</v>
      </c>
    </row>
    <row r="74" spans="2:6" s="317" customFormat="1" ht="14.1" customHeight="1">
      <c r="B74" s="213">
        <v>345</v>
      </c>
      <c r="C74" s="225" t="s">
        <v>236</v>
      </c>
      <c r="D74" s="215" t="s">
        <v>112</v>
      </c>
      <c r="E74" s="216">
        <v>5.37</v>
      </c>
      <c r="F74" s="217" t="s">
        <v>81</v>
      </c>
    </row>
    <row r="75" spans="2:6" s="317" customFormat="1" ht="14.1" customHeight="1">
      <c r="B75" s="213">
        <v>339</v>
      </c>
      <c r="C75" s="224" t="s">
        <v>237</v>
      </c>
      <c r="D75" s="215" t="s">
        <v>92</v>
      </c>
      <c r="E75" s="216">
        <v>0.33</v>
      </c>
      <c r="F75" s="217" t="s">
        <v>81</v>
      </c>
    </row>
    <row r="76" spans="2:6" s="317" customFormat="1" ht="14.1" customHeight="1">
      <c r="B76" s="213">
        <v>337</v>
      </c>
      <c r="C76" s="225" t="s">
        <v>238</v>
      </c>
      <c r="D76" s="215" t="s">
        <v>112</v>
      </c>
      <c r="E76" s="216">
        <v>9</v>
      </c>
      <c r="F76" s="217" t="s">
        <v>81</v>
      </c>
    </row>
    <row r="77" spans="2:6" s="317" customFormat="1" ht="14.1" customHeight="1">
      <c r="B77" s="213">
        <v>36</v>
      </c>
      <c r="C77" s="225" t="s">
        <v>239</v>
      </c>
      <c r="D77" s="215" t="s">
        <v>112</v>
      </c>
      <c r="E77" s="216">
        <v>3.82</v>
      </c>
      <c r="F77" s="217" t="s">
        <v>81</v>
      </c>
    </row>
    <row r="78" spans="2:6" s="317" customFormat="1" ht="14.1" customHeight="1">
      <c r="B78" s="213">
        <v>39</v>
      </c>
      <c r="C78" s="225" t="s">
        <v>240</v>
      </c>
      <c r="D78" s="215" t="s">
        <v>112</v>
      </c>
      <c r="E78" s="216">
        <v>3.86</v>
      </c>
      <c r="F78" s="217" t="s">
        <v>81</v>
      </c>
    </row>
    <row r="79" spans="2:6" s="317" customFormat="1" ht="14.1" customHeight="1">
      <c r="B79" s="213">
        <v>31</v>
      </c>
      <c r="C79" s="225" t="s">
        <v>241</v>
      </c>
      <c r="D79" s="215" t="s">
        <v>112</v>
      </c>
      <c r="E79" s="216">
        <v>3.29</v>
      </c>
      <c r="F79" s="217" t="s">
        <v>81</v>
      </c>
    </row>
    <row r="80" spans="2:6" s="317" customFormat="1" ht="14.1" customHeight="1">
      <c r="B80" s="213">
        <v>32</v>
      </c>
      <c r="C80" s="225" t="s">
        <v>242</v>
      </c>
      <c r="D80" s="215" t="s">
        <v>112</v>
      </c>
      <c r="E80" s="216">
        <v>3.82</v>
      </c>
      <c r="F80" s="217" t="s">
        <v>81</v>
      </c>
    </row>
    <row r="81" spans="2:6" s="317" customFormat="1" ht="14.1" customHeight="1">
      <c r="B81" s="226" t="s">
        <v>243</v>
      </c>
      <c r="C81" s="224" t="s">
        <v>244</v>
      </c>
      <c r="D81" s="215" t="s">
        <v>112</v>
      </c>
      <c r="E81" s="216">
        <v>3.24</v>
      </c>
      <c r="F81" s="217" t="s">
        <v>81</v>
      </c>
    </row>
    <row r="82" spans="2:6" s="317" customFormat="1" ht="14.1" customHeight="1">
      <c r="B82" s="226" t="s">
        <v>245</v>
      </c>
      <c r="C82" s="224" t="s">
        <v>246</v>
      </c>
      <c r="D82" s="215" t="s">
        <v>112</v>
      </c>
      <c r="E82" s="216">
        <v>3.24</v>
      </c>
      <c r="F82" s="217" t="s">
        <v>81</v>
      </c>
    </row>
    <row r="83" spans="2:6" s="317" customFormat="1" ht="14.1" customHeight="1">
      <c r="B83" s="226" t="s">
        <v>247</v>
      </c>
      <c r="C83" s="224" t="s">
        <v>248</v>
      </c>
      <c r="D83" s="215" t="s">
        <v>112</v>
      </c>
      <c r="E83" s="216">
        <v>3.58</v>
      </c>
      <c r="F83" s="217" t="s">
        <v>81</v>
      </c>
    </row>
    <row r="84" spans="2:6" s="317" customFormat="1" ht="14.1" customHeight="1">
      <c r="B84" s="226" t="s">
        <v>249</v>
      </c>
      <c r="C84" s="224" t="s">
        <v>250</v>
      </c>
      <c r="D84" s="215" t="s">
        <v>112</v>
      </c>
      <c r="E84" s="216">
        <v>3.28</v>
      </c>
      <c r="F84" s="217" t="s">
        <v>81</v>
      </c>
    </row>
    <row r="85" spans="2:6" s="317" customFormat="1" ht="14.1" customHeight="1">
      <c r="B85" s="213">
        <v>4730</v>
      </c>
      <c r="C85" s="222" t="s">
        <v>251</v>
      </c>
      <c r="D85" s="215" t="s">
        <v>37</v>
      </c>
      <c r="E85" s="216">
        <v>53.32</v>
      </c>
      <c r="F85" s="217" t="s">
        <v>81</v>
      </c>
    </row>
    <row r="86" spans="2:6" s="317" customFormat="1" ht="14.1" customHeight="1">
      <c r="B86" s="213">
        <v>2692</v>
      </c>
      <c r="C86" s="222" t="s">
        <v>252</v>
      </c>
      <c r="D86" s="215" t="s">
        <v>84</v>
      </c>
      <c r="E86" s="216">
        <v>8.9499999999999993</v>
      </c>
      <c r="F86" s="217" t="s">
        <v>81</v>
      </c>
    </row>
    <row r="87" spans="2:6" s="317" customFormat="1" ht="14.1" customHeight="1">
      <c r="B87" s="213">
        <v>7325</v>
      </c>
      <c r="C87" s="222" t="s">
        <v>253</v>
      </c>
      <c r="D87" s="215" t="s">
        <v>112</v>
      </c>
      <c r="E87" s="216">
        <v>5.5</v>
      </c>
      <c r="F87" s="217" t="s">
        <v>81</v>
      </c>
    </row>
    <row r="88" spans="2:6" s="317" customFormat="1" ht="14.1" customHeight="1">
      <c r="B88" s="213">
        <v>7308</v>
      </c>
      <c r="C88" s="222" t="s">
        <v>254</v>
      </c>
      <c r="D88" s="215" t="s">
        <v>255</v>
      </c>
      <c r="E88" s="216">
        <v>69.260000000000005</v>
      </c>
      <c r="F88" s="217" t="s">
        <v>81</v>
      </c>
    </row>
    <row r="89" spans="2:6" s="317" customFormat="1" ht="14.1" customHeight="1">
      <c r="B89" s="213">
        <v>7294</v>
      </c>
      <c r="C89" s="222" t="s">
        <v>256</v>
      </c>
      <c r="D89" s="215" t="s">
        <v>255</v>
      </c>
      <c r="E89" s="216">
        <v>74.23</v>
      </c>
      <c r="F89" s="217" t="s">
        <v>81</v>
      </c>
    </row>
    <row r="90" spans="2:6" s="317" customFormat="1">
      <c r="B90" s="213">
        <v>7345</v>
      </c>
      <c r="C90" s="218" t="s">
        <v>257</v>
      </c>
      <c r="D90" s="215" t="s">
        <v>212</v>
      </c>
      <c r="E90" s="216">
        <v>12.88</v>
      </c>
      <c r="F90" s="217" t="s">
        <v>81</v>
      </c>
    </row>
    <row r="91" spans="2:6" s="317" customFormat="1">
      <c r="B91" s="213">
        <v>7293</v>
      </c>
      <c r="C91" s="218" t="s">
        <v>258</v>
      </c>
      <c r="D91" s="215" t="s">
        <v>212</v>
      </c>
      <c r="E91" s="216">
        <v>21.25</v>
      </c>
      <c r="F91" s="217" t="s">
        <v>81</v>
      </c>
    </row>
    <row r="92" spans="2:6" s="317" customFormat="1" ht="14.1" customHeight="1">
      <c r="B92" s="213">
        <v>3767</v>
      </c>
      <c r="C92" s="222" t="s">
        <v>259</v>
      </c>
      <c r="D92" s="215" t="s">
        <v>198</v>
      </c>
      <c r="E92" s="216">
        <v>0.28999999999999998</v>
      </c>
      <c r="F92" s="217" t="s">
        <v>81</v>
      </c>
    </row>
    <row r="93" spans="2:6" s="317" customFormat="1" ht="14.1" customHeight="1">
      <c r="B93" s="213">
        <v>3768</v>
      </c>
      <c r="C93" s="222" t="s">
        <v>260</v>
      </c>
      <c r="D93" s="215" t="s">
        <v>198</v>
      </c>
      <c r="E93" s="216">
        <v>1.32</v>
      </c>
      <c r="F93" s="217" t="s">
        <v>81</v>
      </c>
    </row>
    <row r="94" spans="2:6" s="317" customFormat="1" ht="14.1" customHeight="1">
      <c r="B94" s="213">
        <v>5318</v>
      </c>
      <c r="C94" s="222" t="s">
        <v>261</v>
      </c>
      <c r="D94" s="215" t="s">
        <v>212</v>
      </c>
      <c r="E94" s="216">
        <v>10.29</v>
      </c>
      <c r="F94" s="217" t="s">
        <v>81</v>
      </c>
    </row>
    <row r="95" spans="2:6" s="317" customFormat="1" ht="14.1" customHeight="1">
      <c r="B95" s="213">
        <v>4048</v>
      </c>
      <c r="C95" s="222" t="s">
        <v>262</v>
      </c>
      <c r="D95" s="215" t="s">
        <v>212</v>
      </c>
      <c r="E95" s="216">
        <v>3.17</v>
      </c>
      <c r="F95" s="217" t="s">
        <v>81</v>
      </c>
    </row>
    <row r="96" spans="2:6" s="317" customFormat="1" ht="14.1" customHeight="1">
      <c r="B96" s="213">
        <v>4056</v>
      </c>
      <c r="C96" s="222" t="s">
        <v>263</v>
      </c>
      <c r="D96" s="215" t="s">
        <v>255</v>
      </c>
      <c r="E96" s="216">
        <v>16.63</v>
      </c>
      <c r="F96" s="217" t="s">
        <v>81</v>
      </c>
    </row>
    <row r="97" spans="2:7" s="317" customFormat="1" ht="14.1" customHeight="1">
      <c r="B97" s="213">
        <v>20079</v>
      </c>
      <c r="C97" s="222" t="s">
        <v>264</v>
      </c>
      <c r="D97" s="215" t="s">
        <v>198</v>
      </c>
      <c r="E97" s="216">
        <v>227.05</v>
      </c>
      <c r="F97" s="217" t="s">
        <v>81</v>
      </c>
    </row>
    <row r="98" spans="2:7" s="317" customFormat="1" ht="13.5" customHeight="1">
      <c r="B98" s="227">
        <v>1445</v>
      </c>
      <c r="C98" s="224" t="s">
        <v>265</v>
      </c>
      <c r="D98" s="228" t="s">
        <v>152</v>
      </c>
      <c r="E98" s="216">
        <v>3.24</v>
      </c>
      <c r="F98" s="229" t="s">
        <v>81</v>
      </c>
    </row>
    <row r="99" spans="2:7" s="317" customFormat="1" ht="13.5" customHeight="1">
      <c r="B99" s="227">
        <v>73491</v>
      </c>
      <c r="C99" s="224" t="s">
        <v>266</v>
      </c>
      <c r="D99" s="228" t="s">
        <v>152</v>
      </c>
      <c r="E99" s="216">
        <v>3.25</v>
      </c>
      <c r="F99" s="229" t="s">
        <v>81</v>
      </c>
    </row>
    <row r="100" spans="2:7" s="317" customFormat="1" ht="13.5" customHeight="1">
      <c r="B100" s="227">
        <v>73557</v>
      </c>
      <c r="C100" s="224" t="s">
        <v>267</v>
      </c>
      <c r="D100" s="228" t="s">
        <v>152</v>
      </c>
      <c r="E100" s="216">
        <v>1.44</v>
      </c>
      <c r="F100" s="229" t="s">
        <v>81</v>
      </c>
    </row>
    <row r="101" spans="2:7" s="317" customFormat="1" ht="24">
      <c r="B101" s="227">
        <v>1160</v>
      </c>
      <c r="C101" s="224" t="s">
        <v>268</v>
      </c>
      <c r="D101" s="228" t="s">
        <v>269</v>
      </c>
      <c r="E101" s="216">
        <v>8.27</v>
      </c>
      <c r="F101" s="229" t="s">
        <v>81</v>
      </c>
      <c r="G101" s="317">
        <f>8.25*20*8</f>
        <v>1320</v>
      </c>
    </row>
    <row r="102" spans="2:7" s="317" customFormat="1" ht="24">
      <c r="B102" s="227">
        <v>11652</v>
      </c>
      <c r="C102" s="224" t="s">
        <v>270</v>
      </c>
      <c r="D102" s="228" t="s">
        <v>198</v>
      </c>
      <c r="E102" s="216">
        <v>2169</v>
      </c>
      <c r="F102" s="229" t="s">
        <v>81</v>
      </c>
    </row>
    <row r="103" spans="2:7" s="317" customFormat="1">
      <c r="B103" s="213">
        <v>4004</v>
      </c>
      <c r="C103" s="224" t="s">
        <v>271</v>
      </c>
      <c r="D103" s="215" t="s">
        <v>37</v>
      </c>
      <c r="E103" s="216">
        <v>1265.52</v>
      </c>
      <c r="F103" s="217" t="s">
        <v>81</v>
      </c>
    </row>
    <row r="104" spans="2:7" s="317" customFormat="1">
      <c r="B104" s="213">
        <v>20197</v>
      </c>
      <c r="C104" s="224" t="s">
        <v>272</v>
      </c>
      <c r="D104" s="215" t="s">
        <v>37</v>
      </c>
      <c r="E104" s="216">
        <v>2300</v>
      </c>
      <c r="F104" s="217" t="s">
        <v>81</v>
      </c>
    </row>
    <row r="105" spans="2:7" s="317" customFormat="1" ht="24">
      <c r="B105" s="213">
        <v>21142</v>
      </c>
      <c r="C105" s="224" t="s">
        <v>273</v>
      </c>
      <c r="D105" s="215" t="s">
        <v>198</v>
      </c>
      <c r="E105" s="216">
        <v>13.52</v>
      </c>
      <c r="F105" s="217" t="s">
        <v>81</v>
      </c>
    </row>
    <row r="106" spans="2:7" s="317" customFormat="1">
      <c r="B106" s="213">
        <v>3997</v>
      </c>
      <c r="C106" s="224" t="s">
        <v>483</v>
      </c>
      <c r="D106" s="215" t="s">
        <v>37</v>
      </c>
      <c r="E106" s="216">
        <v>2614.67</v>
      </c>
      <c r="F106" s="217" t="s">
        <v>81</v>
      </c>
    </row>
    <row r="107" spans="2:7" s="317" customFormat="1">
      <c r="B107" s="213">
        <v>4505</v>
      </c>
      <c r="C107" s="222" t="s">
        <v>274</v>
      </c>
      <c r="D107" s="215" t="s">
        <v>92</v>
      </c>
      <c r="E107" s="216">
        <v>2.08</v>
      </c>
      <c r="F107" s="217" t="s">
        <v>81</v>
      </c>
    </row>
    <row r="108" spans="2:7" s="317" customFormat="1">
      <c r="B108" s="213">
        <v>4496</v>
      </c>
      <c r="C108" s="214" t="s">
        <v>275</v>
      </c>
      <c r="D108" s="215" t="s">
        <v>92</v>
      </c>
      <c r="E108" s="216">
        <v>2.38</v>
      </c>
      <c r="F108" s="217" t="s">
        <v>81</v>
      </c>
    </row>
    <row r="109" spans="2:7" s="317" customFormat="1">
      <c r="B109" s="213">
        <v>4463</v>
      </c>
      <c r="C109" s="214" t="s">
        <v>276</v>
      </c>
      <c r="D109" s="215" t="s">
        <v>37</v>
      </c>
      <c r="E109" s="216">
        <v>2481.33</v>
      </c>
      <c r="F109" s="217" t="s">
        <v>81</v>
      </c>
    </row>
    <row r="110" spans="2:7" s="317" customFormat="1" ht="24">
      <c r="B110" s="213">
        <v>4491</v>
      </c>
      <c r="C110" s="214" t="s">
        <v>277</v>
      </c>
      <c r="D110" s="215" t="s">
        <v>92</v>
      </c>
      <c r="E110" s="216">
        <v>5.27</v>
      </c>
      <c r="F110" s="217" t="s">
        <v>81</v>
      </c>
    </row>
    <row r="111" spans="2:7" s="317" customFormat="1" ht="14.1" customHeight="1">
      <c r="B111" s="213">
        <v>4493</v>
      </c>
      <c r="C111" s="214" t="s">
        <v>278</v>
      </c>
      <c r="D111" s="215" t="s">
        <v>92</v>
      </c>
      <c r="E111" s="216">
        <v>4.8899999999999997</v>
      </c>
      <c r="F111" s="217" t="s">
        <v>81</v>
      </c>
    </row>
    <row r="112" spans="2:7" s="317" customFormat="1" ht="14.1" customHeight="1">
      <c r="B112" s="213">
        <v>4509</v>
      </c>
      <c r="C112" s="224" t="s">
        <v>279</v>
      </c>
      <c r="D112" s="215" t="s">
        <v>92</v>
      </c>
      <c r="E112" s="216">
        <v>2.71</v>
      </c>
      <c r="F112" s="217" t="s">
        <v>81</v>
      </c>
    </row>
    <row r="113" spans="2:6" s="317" customFormat="1" ht="14.1" customHeight="1">
      <c r="B113" s="213">
        <v>6188</v>
      </c>
      <c r="C113" s="224" t="s">
        <v>280</v>
      </c>
      <c r="D113" s="215" t="s">
        <v>32</v>
      </c>
      <c r="E113" s="216">
        <v>15.41</v>
      </c>
      <c r="F113" s="217" t="s">
        <v>81</v>
      </c>
    </row>
    <row r="114" spans="2:6" s="317" customFormat="1" ht="14.1" customHeight="1">
      <c r="B114" s="213">
        <v>6189</v>
      </c>
      <c r="C114" s="224" t="s">
        <v>281</v>
      </c>
      <c r="D114" s="215" t="s">
        <v>92</v>
      </c>
      <c r="E114" s="216">
        <v>4.87</v>
      </c>
      <c r="F114" s="217" t="s">
        <v>81</v>
      </c>
    </row>
    <row r="115" spans="2:6" s="317" customFormat="1" ht="14.1" customHeight="1">
      <c r="B115" s="213">
        <v>6212</v>
      </c>
      <c r="C115" s="224" t="s">
        <v>282</v>
      </c>
      <c r="D115" s="215" t="s">
        <v>92</v>
      </c>
      <c r="E115" s="216">
        <v>4.5999999999999996</v>
      </c>
      <c r="F115" s="217" t="s">
        <v>81</v>
      </c>
    </row>
    <row r="116" spans="2:6" s="317" customFormat="1" ht="20.25" customHeight="1">
      <c r="B116" s="227">
        <v>1143</v>
      </c>
      <c r="C116" s="230" t="s">
        <v>283</v>
      </c>
      <c r="D116" s="228" t="s">
        <v>152</v>
      </c>
      <c r="E116" s="216">
        <v>43.31</v>
      </c>
      <c r="F116" s="229" t="s">
        <v>81</v>
      </c>
    </row>
    <row r="117" spans="2:6" s="317" customFormat="1" ht="13.5" customHeight="1">
      <c r="B117" s="213">
        <v>11868</v>
      </c>
      <c r="C117" s="224" t="s">
        <v>284</v>
      </c>
      <c r="D117" s="215" t="s">
        <v>198</v>
      </c>
      <c r="E117" s="216">
        <v>309.58999999999997</v>
      </c>
      <c r="F117" s="229" t="s">
        <v>81</v>
      </c>
    </row>
    <row r="118" spans="2:6" s="317" customFormat="1" ht="14.1" customHeight="1">
      <c r="B118" s="213" t="s">
        <v>285</v>
      </c>
      <c r="C118" s="224" t="s">
        <v>286</v>
      </c>
      <c r="D118" s="221" t="s">
        <v>198</v>
      </c>
      <c r="E118" s="216">
        <v>1329.3</v>
      </c>
      <c r="F118" s="231" t="s">
        <v>285</v>
      </c>
    </row>
    <row r="119" spans="2:6" s="317" customFormat="1" ht="14.1" customHeight="1">
      <c r="B119" s="213">
        <v>12895</v>
      </c>
      <c r="C119" s="232" t="s">
        <v>287</v>
      </c>
      <c r="D119" s="221" t="s">
        <v>198</v>
      </c>
      <c r="E119" s="216">
        <v>8.83</v>
      </c>
      <c r="F119" s="231" t="s">
        <v>81</v>
      </c>
    </row>
    <row r="120" spans="2:6" s="317" customFormat="1" ht="14.1" customHeight="1">
      <c r="B120" s="213">
        <v>12893</v>
      </c>
      <c r="C120" s="232" t="s">
        <v>288</v>
      </c>
      <c r="D120" s="221" t="s">
        <v>198</v>
      </c>
      <c r="E120" s="216">
        <v>25.05</v>
      </c>
      <c r="F120" s="231" t="s">
        <v>81</v>
      </c>
    </row>
    <row r="121" spans="2:6" s="317" customFormat="1" ht="14.1" customHeight="1">
      <c r="B121" s="213">
        <v>12892</v>
      </c>
      <c r="C121" s="232" t="s">
        <v>289</v>
      </c>
      <c r="D121" s="221" t="s">
        <v>198</v>
      </c>
      <c r="E121" s="216">
        <v>6.7</v>
      </c>
      <c r="F121" s="231" t="s">
        <v>81</v>
      </c>
    </row>
    <row r="122" spans="2:6" s="317" customFormat="1" ht="14.1" customHeight="1">
      <c r="B122" s="213" t="s">
        <v>285</v>
      </c>
      <c r="C122" s="232" t="s">
        <v>290</v>
      </c>
      <c r="D122" s="221" t="s">
        <v>198</v>
      </c>
      <c r="E122" s="216">
        <v>0.54</v>
      </c>
      <c r="F122" s="231" t="s">
        <v>285</v>
      </c>
    </row>
    <row r="123" spans="2:6" s="317" customFormat="1" ht="24.75" customHeight="1">
      <c r="B123" s="213">
        <v>3780</v>
      </c>
      <c r="C123" s="233" t="s">
        <v>291</v>
      </c>
      <c r="D123" s="221" t="s">
        <v>198</v>
      </c>
      <c r="E123" s="216">
        <v>49.4</v>
      </c>
      <c r="F123" s="234" t="s">
        <v>81</v>
      </c>
    </row>
    <row r="124" spans="2:6" s="317" customFormat="1" ht="14.1" customHeight="1">
      <c r="B124" s="213">
        <v>3380</v>
      </c>
      <c r="C124" s="225" t="s">
        <v>292</v>
      </c>
      <c r="D124" s="221" t="s">
        <v>198</v>
      </c>
      <c r="E124" s="216">
        <v>44.38</v>
      </c>
      <c r="F124" s="234" t="s">
        <v>81</v>
      </c>
    </row>
    <row r="125" spans="2:6" s="317" customFormat="1">
      <c r="B125" s="213">
        <v>1003</v>
      </c>
      <c r="C125" s="220" t="s">
        <v>293</v>
      </c>
      <c r="D125" s="221" t="s">
        <v>92</v>
      </c>
      <c r="E125" s="216">
        <v>2.15</v>
      </c>
      <c r="F125" s="234" t="s">
        <v>81</v>
      </c>
    </row>
    <row r="126" spans="2:6" s="317" customFormat="1">
      <c r="B126" s="213">
        <v>1014</v>
      </c>
      <c r="C126" s="220" t="s">
        <v>294</v>
      </c>
      <c r="D126" s="221" t="s">
        <v>92</v>
      </c>
      <c r="E126" s="216">
        <v>1.78</v>
      </c>
      <c r="F126" s="234" t="s">
        <v>81</v>
      </c>
    </row>
    <row r="127" spans="2:6" s="317" customFormat="1">
      <c r="B127" s="213">
        <v>7529</v>
      </c>
      <c r="C127" s="220" t="s">
        <v>295</v>
      </c>
      <c r="D127" s="221" t="s">
        <v>198</v>
      </c>
      <c r="E127" s="216">
        <v>15.91</v>
      </c>
      <c r="F127" s="234" t="s">
        <v>81</v>
      </c>
    </row>
    <row r="128" spans="2:6" s="317" customFormat="1">
      <c r="B128" s="213">
        <v>7564</v>
      </c>
      <c r="C128" s="220" t="s">
        <v>296</v>
      </c>
      <c r="D128" s="221" t="s">
        <v>198</v>
      </c>
      <c r="E128" s="216">
        <v>4.38</v>
      </c>
      <c r="F128" s="234" t="s">
        <v>81</v>
      </c>
    </row>
    <row r="129" spans="2:6" s="317" customFormat="1">
      <c r="B129" s="213">
        <v>7555</v>
      </c>
      <c r="C129" s="220" t="s">
        <v>297</v>
      </c>
      <c r="D129" s="221" t="s">
        <v>198</v>
      </c>
      <c r="E129" s="216">
        <v>6.39</v>
      </c>
      <c r="F129" s="234" t="s">
        <v>81</v>
      </c>
    </row>
    <row r="130" spans="2:6" s="317" customFormat="1">
      <c r="B130" s="213">
        <v>10569</v>
      </c>
      <c r="C130" s="220" t="s">
        <v>298</v>
      </c>
      <c r="D130" s="221" t="s">
        <v>198</v>
      </c>
      <c r="E130" s="216">
        <v>2.68</v>
      </c>
      <c r="F130" s="234" t="s">
        <v>81</v>
      </c>
    </row>
    <row r="131" spans="2:6" s="317" customFormat="1">
      <c r="B131" s="213">
        <v>1872</v>
      </c>
      <c r="C131" s="220" t="s">
        <v>299</v>
      </c>
      <c r="D131" s="221" t="s">
        <v>198</v>
      </c>
      <c r="E131" s="216">
        <v>1.82</v>
      </c>
      <c r="F131" s="234" t="s">
        <v>81</v>
      </c>
    </row>
    <row r="132" spans="2:6" s="317" customFormat="1">
      <c r="B132" s="213">
        <v>1873</v>
      </c>
      <c r="C132" s="220" t="s">
        <v>300</v>
      </c>
      <c r="D132" s="221" t="s">
        <v>198</v>
      </c>
      <c r="E132" s="216">
        <v>2.89</v>
      </c>
      <c r="F132" s="234" t="s">
        <v>81</v>
      </c>
    </row>
    <row r="133" spans="2:6" s="317" customFormat="1">
      <c r="B133" s="213">
        <v>2687</v>
      </c>
      <c r="C133" s="220" t="s">
        <v>301</v>
      </c>
      <c r="D133" s="221" t="s">
        <v>92</v>
      </c>
      <c r="E133" s="216">
        <v>0.89</v>
      </c>
      <c r="F133" s="234" t="s">
        <v>81</v>
      </c>
    </row>
    <row r="134" spans="2:6" s="317" customFormat="1">
      <c r="B134" s="213">
        <v>2689</v>
      </c>
      <c r="C134" s="220" t="s">
        <v>302</v>
      </c>
      <c r="D134" s="221" t="s">
        <v>92</v>
      </c>
      <c r="E134" s="216">
        <v>1.1200000000000001</v>
      </c>
      <c r="F134" s="234" t="s">
        <v>81</v>
      </c>
    </row>
    <row r="135" spans="2:6" s="317" customFormat="1">
      <c r="B135" s="213">
        <v>2674</v>
      </c>
      <c r="C135" s="220" t="s">
        <v>303</v>
      </c>
      <c r="D135" s="221" t="s">
        <v>92</v>
      </c>
      <c r="E135" s="216">
        <v>1.88</v>
      </c>
      <c r="F135" s="234" t="s">
        <v>81</v>
      </c>
    </row>
    <row r="136" spans="2:6" s="317" customFormat="1">
      <c r="B136" s="213">
        <v>2389</v>
      </c>
      <c r="C136" s="220" t="s">
        <v>304</v>
      </c>
      <c r="D136" s="221" t="s">
        <v>198</v>
      </c>
      <c r="E136" s="216">
        <v>6.79</v>
      </c>
      <c r="F136" s="234" t="s">
        <v>81</v>
      </c>
    </row>
    <row r="137" spans="2:6" s="317" customFormat="1" ht="14.1" customHeight="1">
      <c r="B137" s="213">
        <v>11829</v>
      </c>
      <c r="C137" s="224" t="s">
        <v>305</v>
      </c>
      <c r="D137" s="221" t="s">
        <v>198</v>
      </c>
      <c r="E137" s="216">
        <v>12.88</v>
      </c>
      <c r="F137" s="234" t="s">
        <v>81</v>
      </c>
    </row>
    <row r="138" spans="2:6" s="317" customFormat="1" ht="14.1" customHeight="1">
      <c r="B138" s="213">
        <v>6149</v>
      </c>
      <c r="C138" s="224" t="s">
        <v>306</v>
      </c>
      <c r="D138" s="221" t="s">
        <v>198</v>
      </c>
      <c r="E138" s="216">
        <v>7.04</v>
      </c>
      <c r="F138" s="234" t="s">
        <v>81</v>
      </c>
    </row>
    <row r="139" spans="2:6" s="317" customFormat="1" ht="26.25" customHeight="1">
      <c r="B139" s="213">
        <v>10425</v>
      </c>
      <c r="C139" s="224" t="s">
        <v>307</v>
      </c>
      <c r="D139" s="221" t="s">
        <v>198</v>
      </c>
      <c r="E139" s="216">
        <v>38.61</v>
      </c>
      <c r="F139" s="234" t="s">
        <v>81</v>
      </c>
    </row>
    <row r="140" spans="2:6" s="317" customFormat="1" ht="14.1" customHeight="1">
      <c r="B140" s="213">
        <v>377</v>
      </c>
      <c r="C140" s="224" t="s">
        <v>308</v>
      </c>
      <c r="D140" s="221" t="s">
        <v>198</v>
      </c>
      <c r="E140" s="216">
        <v>17.47</v>
      </c>
      <c r="F140" s="234" t="s">
        <v>81</v>
      </c>
    </row>
    <row r="141" spans="2:6" s="317" customFormat="1" ht="36">
      <c r="B141" s="213">
        <v>1030</v>
      </c>
      <c r="C141" s="235" t="s">
        <v>309</v>
      </c>
      <c r="D141" s="221" t="s">
        <v>198</v>
      </c>
      <c r="E141" s="216">
        <v>20</v>
      </c>
      <c r="F141" s="234" t="s">
        <v>81</v>
      </c>
    </row>
    <row r="142" spans="2:6" s="317" customFormat="1" ht="24">
      <c r="B142" s="213">
        <v>4351</v>
      </c>
      <c r="C142" s="224" t="s">
        <v>310</v>
      </c>
      <c r="D142" s="221" t="s">
        <v>198</v>
      </c>
      <c r="E142" s="216">
        <v>1.63</v>
      </c>
      <c r="F142" s="234" t="s">
        <v>81</v>
      </c>
    </row>
    <row r="143" spans="2:6" s="317" customFormat="1" ht="14.1" customHeight="1">
      <c r="B143" s="213">
        <v>10420</v>
      </c>
      <c r="C143" s="224" t="s">
        <v>311</v>
      </c>
      <c r="D143" s="221" t="s">
        <v>198</v>
      </c>
      <c r="E143" s="216">
        <v>86</v>
      </c>
      <c r="F143" s="234" t="s">
        <v>81</v>
      </c>
    </row>
    <row r="144" spans="2:6" s="317" customFormat="1">
      <c r="B144" s="227">
        <v>7555</v>
      </c>
      <c r="C144" s="224" t="s">
        <v>312</v>
      </c>
      <c r="D144" s="236" t="s">
        <v>198</v>
      </c>
      <c r="E144" s="216">
        <v>6.39</v>
      </c>
      <c r="F144" s="237" t="s">
        <v>81</v>
      </c>
    </row>
    <row r="145" spans="2:6" s="317" customFormat="1" ht="14.1" customHeight="1">
      <c r="B145" s="213">
        <v>6140</v>
      </c>
      <c r="C145" s="224" t="s">
        <v>313</v>
      </c>
      <c r="D145" s="221" t="s">
        <v>198</v>
      </c>
      <c r="E145" s="216">
        <v>1.65</v>
      </c>
      <c r="F145" s="234" t="s">
        <v>81</v>
      </c>
    </row>
    <row r="146" spans="2:6" s="317" customFormat="1">
      <c r="B146" s="213">
        <v>20055</v>
      </c>
      <c r="C146" s="232" t="s">
        <v>314</v>
      </c>
      <c r="D146" s="221" t="s">
        <v>198</v>
      </c>
      <c r="E146" s="216">
        <v>21.33</v>
      </c>
      <c r="F146" s="234" t="s">
        <v>81</v>
      </c>
    </row>
    <row r="147" spans="2:6" s="317" customFormat="1">
      <c r="B147" s="213">
        <v>11670</v>
      </c>
      <c r="C147" s="232" t="s">
        <v>315</v>
      </c>
      <c r="D147" s="221" t="s">
        <v>198</v>
      </c>
      <c r="E147" s="216">
        <v>12.43</v>
      </c>
      <c r="F147" s="234" t="s">
        <v>81</v>
      </c>
    </row>
    <row r="148" spans="2:6" s="317" customFormat="1">
      <c r="B148" s="213">
        <v>68</v>
      </c>
      <c r="C148" s="232" t="s">
        <v>316</v>
      </c>
      <c r="D148" s="221" t="s">
        <v>198</v>
      </c>
      <c r="E148" s="216">
        <v>12.36</v>
      </c>
      <c r="F148" s="234" t="s">
        <v>81</v>
      </c>
    </row>
    <row r="149" spans="2:6" s="317" customFormat="1">
      <c r="B149" s="213">
        <v>114</v>
      </c>
      <c r="C149" s="232" t="s">
        <v>317</v>
      </c>
      <c r="D149" s="221" t="s">
        <v>198</v>
      </c>
      <c r="E149" s="216">
        <v>10.02</v>
      </c>
      <c r="F149" s="234" t="s">
        <v>81</v>
      </c>
    </row>
    <row r="150" spans="2:6" s="317" customFormat="1">
      <c r="B150" s="213">
        <v>13629</v>
      </c>
      <c r="C150" s="214" t="s">
        <v>318</v>
      </c>
      <c r="D150" s="238" t="s">
        <v>32</v>
      </c>
      <c r="E150" s="216">
        <v>225.6</v>
      </c>
      <c r="F150" s="234" t="s">
        <v>81</v>
      </c>
    </row>
    <row r="151" spans="2:6" s="317" customFormat="1">
      <c r="B151" s="213">
        <v>3499</v>
      </c>
      <c r="C151" s="220" t="s">
        <v>319</v>
      </c>
      <c r="D151" s="221" t="s">
        <v>198</v>
      </c>
      <c r="E151" s="216">
        <v>0.54</v>
      </c>
      <c r="F151" s="234" t="s">
        <v>81</v>
      </c>
    </row>
    <row r="152" spans="2:6" s="317" customFormat="1">
      <c r="B152" s="213">
        <v>3501</v>
      </c>
      <c r="C152" s="220" t="s">
        <v>320</v>
      </c>
      <c r="D152" s="221" t="s">
        <v>198</v>
      </c>
      <c r="E152" s="216">
        <v>2.48</v>
      </c>
      <c r="F152" s="234" t="s">
        <v>81</v>
      </c>
    </row>
    <row r="153" spans="2:6" s="317" customFormat="1">
      <c r="B153" s="213">
        <v>10836</v>
      </c>
      <c r="C153" s="220" t="s">
        <v>321</v>
      </c>
      <c r="D153" s="221" t="s">
        <v>198</v>
      </c>
      <c r="E153" s="216">
        <v>11.15</v>
      </c>
      <c r="F153" s="234" t="s">
        <v>81</v>
      </c>
    </row>
    <row r="154" spans="2:6" s="317" customFormat="1">
      <c r="B154" s="213">
        <v>1955</v>
      </c>
      <c r="C154" s="220" t="s">
        <v>322</v>
      </c>
      <c r="D154" s="221" t="s">
        <v>198</v>
      </c>
      <c r="E154" s="216">
        <v>1.19</v>
      </c>
      <c r="F154" s="234" t="s">
        <v>81</v>
      </c>
    </row>
    <row r="155" spans="2:6" s="317" customFormat="1">
      <c r="B155" s="213">
        <v>7140</v>
      </c>
      <c r="C155" s="220" t="s">
        <v>323</v>
      </c>
      <c r="D155" s="221" t="s">
        <v>198</v>
      </c>
      <c r="E155" s="216">
        <v>2.77</v>
      </c>
      <c r="F155" s="234" t="s">
        <v>81</v>
      </c>
    </row>
    <row r="156" spans="2:6" s="317" customFormat="1">
      <c r="B156" s="213">
        <v>9867</v>
      </c>
      <c r="C156" s="220" t="s">
        <v>324</v>
      </c>
      <c r="D156" s="221" t="s">
        <v>92</v>
      </c>
      <c r="E156" s="216">
        <v>1.74</v>
      </c>
      <c r="F156" s="234" t="s">
        <v>81</v>
      </c>
    </row>
    <row r="157" spans="2:6" s="317" customFormat="1">
      <c r="B157" s="213">
        <v>9869</v>
      </c>
      <c r="C157" s="220" t="s">
        <v>325</v>
      </c>
      <c r="D157" s="221" t="s">
        <v>92</v>
      </c>
      <c r="E157" s="216">
        <v>5.39</v>
      </c>
      <c r="F157" s="234" t="s">
        <v>81</v>
      </c>
    </row>
    <row r="158" spans="2:6" s="317" customFormat="1">
      <c r="B158" s="213">
        <v>9836</v>
      </c>
      <c r="C158" s="220" t="s">
        <v>326</v>
      </c>
      <c r="D158" s="221" t="s">
        <v>92</v>
      </c>
      <c r="E158" s="216">
        <v>8.0399999999999991</v>
      </c>
      <c r="F158" s="234" t="s">
        <v>81</v>
      </c>
    </row>
    <row r="159" spans="2:6" s="317" customFormat="1">
      <c r="B159" s="213">
        <v>9835</v>
      </c>
      <c r="C159" s="220" t="s">
        <v>327</v>
      </c>
      <c r="D159" s="221" t="s">
        <v>92</v>
      </c>
      <c r="E159" s="216">
        <v>2.78</v>
      </c>
      <c r="F159" s="234" t="s">
        <v>81</v>
      </c>
    </row>
    <row r="160" spans="2:6" s="317" customFormat="1">
      <c r="B160" s="213">
        <v>9817</v>
      </c>
      <c r="C160" s="220" t="s">
        <v>328</v>
      </c>
      <c r="D160" s="221" t="s">
        <v>92</v>
      </c>
      <c r="E160" s="216">
        <v>11.86</v>
      </c>
      <c r="F160" s="234" t="s">
        <v>81</v>
      </c>
    </row>
    <row r="161" spans="2:8" s="317" customFormat="1">
      <c r="B161" s="213">
        <v>3520</v>
      </c>
      <c r="C161" s="220" t="s">
        <v>329</v>
      </c>
      <c r="D161" s="221" t="s">
        <v>198</v>
      </c>
      <c r="E161" s="216">
        <v>5.65</v>
      </c>
      <c r="F161" s="234" t="s">
        <v>81</v>
      </c>
    </row>
    <row r="162" spans="2:8" s="317" customFormat="1" ht="10.5" customHeight="1">
      <c r="B162" s="213">
        <v>6138</v>
      </c>
      <c r="C162" s="239" t="s">
        <v>330</v>
      </c>
      <c r="D162" s="221" t="s">
        <v>198</v>
      </c>
      <c r="E162" s="216">
        <v>3.04</v>
      </c>
      <c r="F162" s="234" t="s">
        <v>81</v>
      </c>
    </row>
    <row r="163" spans="2:8" s="317" customFormat="1" ht="24">
      <c r="B163" s="240">
        <v>1133</v>
      </c>
      <c r="C163" s="241" t="s">
        <v>331</v>
      </c>
      <c r="D163" s="242" t="s">
        <v>152</v>
      </c>
      <c r="E163" s="216">
        <v>60.3</v>
      </c>
      <c r="F163" s="237" t="s">
        <v>81</v>
      </c>
    </row>
    <row r="164" spans="2:8" s="317" customFormat="1">
      <c r="B164" s="213">
        <v>4114</v>
      </c>
      <c r="C164" s="220" t="s">
        <v>332</v>
      </c>
      <c r="D164" s="221" t="s">
        <v>198</v>
      </c>
      <c r="E164" s="216">
        <v>33.32</v>
      </c>
      <c r="F164" s="217" t="s">
        <v>81</v>
      </c>
    </row>
    <row r="165" spans="2:8" s="317" customFormat="1" ht="24" customHeight="1">
      <c r="B165" s="227" t="s">
        <v>333</v>
      </c>
      <c r="C165" s="243" t="s">
        <v>334</v>
      </c>
      <c r="D165" s="236" t="s">
        <v>198</v>
      </c>
      <c r="E165" s="216">
        <v>13.62</v>
      </c>
      <c r="F165" s="229" t="s">
        <v>335</v>
      </c>
    </row>
    <row r="166" spans="2:8" s="317" customFormat="1">
      <c r="B166" s="213">
        <v>4111</v>
      </c>
      <c r="C166" s="243" t="s">
        <v>336</v>
      </c>
      <c r="D166" s="221" t="s">
        <v>198</v>
      </c>
      <c r="E166" s="216">
        <v>22.11</v>
      </c>
      <c r="F166" s="217" t="s">
        <v>81</v>
      </c>
    </row>
    <row r="167" spans="2:8" s="317" customFormat="1">
      <c r="B167" s="213">
        <v>6083</v>
      </c>
      <c r="C167" s="220" t="s">
        <v>337</v>
      </c>
      <c r="D167" s="221" t="s">
        <v>255</v>
      </c>
      <c r="E167" s="216">
        <v>34.83</v>
      </c>
      <c r="F167" s="217" t="s">
        <v>81</v>
      </c>
    </row>
    <row r="168" spans="2:8" s="317" customFormat="1">
      <c r="B168" s="213">
        <v>10764</v>
      </c>
      <c r="C168" s="220" t="s">
        <v>338</v>
      </c>
      <c r="D168" s="221" t="s">
        <v>152</v>
      </c>
      <c r="E168" s="216">
        <v>2.8</v>
      </c>
      <c r="F168" s="217" t="s">
        <v>81</v>
      </c>
    </row>
    <row r="169" spans="2:8" s="317" customFormat="1">
      <c r="B169" s="213">
        <v>234</v>
      </c>
      <c r="C169" s="220" t="s">
        <v>339</v>
      </c>
      <c r="D169" s="221" t="s">
        <v>112</v>
      </c>
      <c r="E169" s="216">
        <v>0.33</v>
      </c>
      <c r="F169" s="217" t="s">
        <v>81</v>
      </c>
    </row>
    <row r="170" spans="2:8" s="317" customFormat="1">
      <c r="B170" s="213">
        <v>3671</v>
      </c>
      <c r="C170" s="220" t="s">
        <v>340</v>
      </c>
      <c r="D170" s="221" t="s">
        <v>92</v>
      </c>
      <c r="E170" s="216">
        <v>0.7</v>
      </c>
      <c r="F170" s="217" t="s">
        <v>81</v>
      </c>
    </row>
    <row r="171" spans="2:8" s="317" customFormat="1">
      <c r="B171" s="213">
        <v>301</v>
      </c>
      <c r="C171" s="220" t="s">
        <v>341</v>
      </c>
      <c r="D171" s="221" t="s">
        <v>198</v>
      </c>
      <c r="E171" s="216">
        <v>1.5</v>
      </c>
      <c r="F171" s="217" t="s">
        <v>81</v>
      </c>
    </row>
    <row r="172" spans="2:8" s="317" customFormat="1">
      <c r="B172" s="213">
        <v>1746</v>
      </c>
      <c r="C172" s="220" t="s">
        <v>342</v>
      </c>
      <c r="D172" s="221" t="s">
        <v>198</v>
      </c>
      <c r="E172" s="216">
        <v>127</v>
      </c>
      <c r="F172" s="217" t="s">
        <v>81</v>
      </c>
    </row>
    <row r="173" spans="2:8" s="317" customFormat="1" ht="15.75">
      <c r="B173" s="213">
        <v>11587</v>
      </c>
      <c r="C173" s="220" t="s">
        <v>343</v>
      </c>
      <c r="D173" s="221" t="s">
        <v>32</v>
      </c>
      <c r="E173" s="216">
        <v>30</v>
      </c>
      <c r="F173" s="217" t="s">
        <v>81</v>
      </c>
      <c r="G173" s="425"/>
      <c r="H173" s="425"/>
    </row>
    <row r="174" spans="2:8" s="317" customFormat="1">
      <c r="B174" s="213">
        <v>4386</v>
      </c>
      <c r="C174" s="218" t="s">
        <v>344</v>
      </c>
      <c r="D174" s="221" t="s">
        <v>198</v>
      </c>
      <c r="E174" s="216">
        <v>0.6</v>
      </c>
      <c r="F174" s="217" t="s">
        <v>81</v>
      </c>
    </row>
    <row r="175" spans="2:8" s="317" customFormat="1">
      <c r="B175" s="213">
        <v>3357</v>
      </c>
      <c r="C175" s="220" t="s">
        <v>345</v>
      </c>
      <c r="D175" s="221" t="s">
        <v>152</v>
      </c>
      <c r="E175" s="216">
        <v>171.13</v>
      </c>
      <c r="F175" s="217" t="s">
        <v>81</v>
      </c>
    </row>
    <row r="176" spans="2:8" s="317" customFormat="1">
      <c r="B176" s="213">
        <v>379</v>
      </c>
      <c r="C176" s="220" t="s">
        <v>346</v>
      </c>
      <c r="D176" s="221" t="s">
        <v>198</v>
      </c>
      <c r="E176" s="216">
        <v>0.93</v>
      </c>
      <c r="F176" s="217" t="s">
        <v>81</v>
      </c>
    </row>
    <row r="177" spans="2:7" s="317" customFormat="1">
      <c r="B177" s="213">
        <v>985</v>
      </c>
      <c r="C177" s="220" t="s">
        <v>347</v>
      </c>
      <c r="D177" s="221" t="s">
        <v>92</v>
      </c>
      <c r="E177" s="216">
        <v>5.53</v>
      </c>
      <c r="F177" s="217" t="s">
        <v>81</v>
      </c>
      <c r="G177" s="323" t="s">
        <v>348</v>
      </c>
    </row>
    <row r="178" spans="2:7" s="317" customFormat="1">
      <c r="B178" s="213" t="s">
        <v>285</v>
      </c>
      <c r="C178" s="220" t="s">
        <v>349</v>
      </c>
      <c r="D178" s="221" t="s">
        <v>198</v>
      </c>
      <c r="E178" s="216">
        <v>13</v>
      </c>
      <c r="F178" s="217" t="s">
        <v>285</v>
      </c>
    </row>
    <row r="179" spans="2:7" s="317" customFormat="1" ht="24">
      <c r="B179" s="213">
        <v>1043</v>
      </c>
      <c r="C179" s="239" t="s">
        <v>350</v>
      </c>
      <c r="D179" s="221" t="s">
        <v>198</v>
      </c>
      <c r="E179" s="216">
        <v>57.3</v>
      </c>
      <c r="F179" s="217" t="s">
        <v>81</v>
      </c>
    </row>
    <row r="180" spans="2:7" s="317" customFormat="1">
      <c r="B180" s="213">
        <v>1091</v>
      </c>
      <c r="C180" s="220" t="s">
        <v>351</v>
      </c>
      <c r="D180" s="221" t="s">
        <v>198</v>
      </c>
      <c r="E180" s="216">
        <v>10.64</v>
      </c>
      <c r="F180" s="217" t="s">
        <v>81</v>
      </c>
    </row>
    <row r="181" spans="2:7" s="317" customFormat="1">
      <c r="B181" s="213">
        <v>1568</v>
      </c>
      <c r="C181" s="220" t="s">
        <v>352</v>
      </c>
      <c r="D181" s="221" t="s">
        <v>198</v>
      </c>
      <c r="E181" s="216">
        <v>8.9</v>
      </c>
      <c r="F181" s="217" t="s">
        <v>81</v>
      </c>
    </row>
    <row r="182" spans="2:7" s="317" customFormat="1">
      <c r="B182" s="213">
        <v>2673</v>
      </c>
      <c r="C182" s="220" t="s">
        <v>353</v>
      </c>
      <c r="D182" s="221" t="s">
        <v>92</v>
      </c>
      <c r="E182" s="216">
        <v>1.35</v>
      </c>
      <c r="F182" s="217" t="s">
        <v>81</v>
      </c>
    </row>
    <row r="183" spans="2:7" s="317" customFormat="1">
      <c r="B183" s="213">
        <v>2685</v>
      </c>
      <c r="C183" s="220" t="s">
        <v>354</v>
      </c>
      <c r="D183" s="221" t="s">
        <v>92</v>
      </c>
      <c r="E183" s="216">
        <v>2.79</v>
      </c>
      <c r="F183" s="217" t="s">
        <v>81</v>
      </c>
    </row>
    <row r="184" spans="2:7" s="317" customFormat="1">
      <c r="B184" s="213">
        <v>3398</v>
      </c>
      <c r="C184" s="220" t="s">
        <v>355</v>
      </c>
      <c r="D184" s="221" t="s">
        <v>198</v>
      </c>
      <c r="E184" s="216">
        <v>9.41</v>
      </c>
      <c r="F184" s="217" t="s">
        <v>81</v>
      </c>
    </row>
    <row r="185" spans="2:7" s="317" customFormat="1">
      <c r="B185" s="213">
        <v>4336</v>
      </c>
      <c r="C185" s="220" t="s">
        <v>356</v>
      </c>
      <c r="D185" s="221" t="s">
        <v>198</v>
      </c>
      <c r="E185" s="216">
        <v>1.5</v>
      </c>
      <c r="F185" s="217" t="s">
        <v>81</v>
      </c>
    </row>
    <row r="186" spans="2:7" s="317" customFormat="1">
      <c r="B186" s="213">
        <v>11576</v>
      </c>
      <c r="C186" s="220" t="s">
        <v>357</v>
      </c>
      <c r="D186" s="221" t="s">
        <v>198</v>
      </c>
      <c r="E186" s="216">
        <v>26.52</v>
      </c>
      <c r="F186" s="217" t="s">
        <v>81</v>
      </c>
    </row>
    <row r="187" spans="2:7" s="317" customFormat="1">
      <c r="B187" s="213">
        <v>13387</v>
      </c>
      <c r="C187" s="220" t="s">
        <v>358</v>
      </c>
      <c r="D187" s="221" t="s">
        <v>198</v>
      </c>
      <c r="E187" s="216">
        <v>10.55</v>
      </c>
      <c r="F187" s="217" t="s">
        <v>81</v>
      </c>
    </row>
    <row r="188" spans="2:7" s="317" customFormat="1">
      <c r="B188" s="213">
        <v>5038</v>
      </c>
      <c r="C188" s="220" t="s">
        <v>359</v>
      </c>
      <c r="D188" s="221" t="s">
        <v>198</v>
      </c>
      <c r="E188" s="216">
        <v>326.66000000000003</v>
      </c>
      <c r="F188" s="217" t="s">
        <v>81</v>
      </c>
    </row>
    <row r="189" spans="2:7" s="317" customFormat="1">
      <c r="B189" s="213">
        <v>2369</v>
      </c>
      <c r="C189" s="220" t="s">
        <v>360</v>
      </c>
      <c r="D189" s="221" t="s">
        <v>198</v>
      </c>
      <c r="E189" s="216">
        <v>7.03</v>
      </c>
      <c r="F189" s="217" t="s">
        <v>81</v>
      </c>
    </row>
    <row r="190" spans="2:7" s="317" customFormat="1">
      <c r="B190" s="213">
        <v>850</v>
      </c>
      <c r="C190" s="220" t="s">
        <v>361</v>
      </c>
      <c r="D190" s="221" t="s">
        <v>362</v>
      </c>
      <c r="E190" s="216">
        <v>0.62</v>
      </c>
      <c r="F190" s="217" t="s">
        <v>81</v>
      </c>
    </row>
    <row r="191" spans="2:7" s="317" customFormat="1">
      <c r="B191" s="244">
        <v>3743</v>
      </c>
      <c r="C191" s="220" t="s">
        <v>363</v>
      </c>
      <c r="D191" s="245" t="s">
        <v>32</v>
      </c>
      <c r="E191" s="216">
        <v>26.83</v>
      </c>
      <c r="F191" s="231" t="s">
        <v>81</v>
      </c>
    </row>
    <row r="192" spans="2:7" s="317" customFormat="1">
      <c r="B192" s="244">
        <v>11155</v>
      </c>
      <c r="C192" s="220" t="s">
        <v>364</v>
      </c>
      <c r="D192" s="245" t="s">
        <v>198</v>
      </c>
      <c r="E192" s="216">
        <v>210.17</v>
      </c>
      <c r="F192" s="231" t="s">
        <v>81</v>
      </c>
    </row>
    <row r="193" spans="2:6" s="317" customFormat="1">
      <c r="B193" s="244">
        <v>603</v>
      </c>
      <c r="C193" s="220" t="s">
        <v>365</v>
      </c>
      <c r="D193" s="245" t="s">
        <v>198</v>
      </c>
      <c r="E193" s="216">
        <v>197.6</v>
      </c>
      <c r="F193" s="231" t="s">
        <v>81</v>
      </c>
    </row>
    <row r="194" spans="2:6" s="317" customFormat="1" ht="24">
      <c r="B194" s="244">
        <v>597</v>
      </c>
      <c r="C194" s="239" t="s">
        <v>366</v>
      </c>
      <c r="D194" s="245" t="s">
        <v>32</v>
      </c>
      <c r="E194" s="216">
        <v>299.89999999999998</v>
      </c>
      <c r="F194" s="231" t="s">
        <v>81</v>
      </c>
    </row>
    <row r="195" spans="2:6" s="317" customFormat="1" ht="24">
      <c r="B195" s="244">
        <v>4917</v>
      </c>
      <c r="C195" s="239" t="s">
        <v>367</v>
      </c>
      <c r="D195" s="245" t="s">
        <v>32</v>
      </c>
      <c r="E195" s="216">
        <v>321.2</v>
      </c>
      <c r="F195" s="231" t="s">
        <v>81</v>
      </c>
    </row>
    <row r="196" spans="2:6" s="317" customFormat="1">
      <c r="B196" s="244">
        <v>5089</v>
      </c>
      <c r="C196" s="220" t="s">
        <v>368</v>
      </c>
      <c r="D196" s="245" t="s">
        <v>198</v>
      </c>
      <c r="E196" s="216">
        <v>21.72</v>
      </c>
      <c r="F196" s="231" t="s">
        <v>81</v>
      </c>
    </row>
    <row r="197" spans="2:6" s="317" customFormat="1">
      <c r="B197" s="244">
        <v>4947</v>
      </c>
      <c r="C197" s="220" t="s">
        <v>369</v>
      </c>
      <c r="D197" s="245" t="s">
        <v>32</v>
      </c>
      <c r="E197" s="216">
        <v>208.81</v>
      </c>
      <c r="F197" s="231" t="s">
        <v>81</v>
      </c>
    </row>
    <row r="198" spans="2:6" s="317" customFormat="1">
      <c r="B198" s="244">
        <v>4950</v>
      </c>
      <c r="C198" s="220" t="s">
        <v>370</v>
      </c>
      <c r="D198" s="245" t="s">
        <v>198</v>
      </c>
      <c r="E198" s="216">
        <v>1357.3</v>
      </c>
      <c r="F198" s="231" t="s">
        <v>81</v>
      </c>
    </row>
    <row r="199" spans="2:6" s="317" customFormat="1">
      <c r="B199" s="244">
        <v>550</v>
      </c>
      <c r="C199" s="220" t="s">
        <v>371</v>
      </c>
      <c r="D199" s="245" t="s">
        <v>112</v>
      </c>
      <c r="E199" s="216">
        <v>3.96</v>
      </c>
      <c r="F199" s="231" t="s">
        <v>81</v>
      </c>
    </row>
    <row r="200" spans="2:6" s="317" customFormat="1">
      <c r="B200" s="244">
        <v>557</v>
      </c>
      <c r="C200" s="220" t="s">
        <v>372</v>
      </c>
      <c r="D200" s="245" t="s">
        <v>92</v>
      </c>
      <c r="E200" s="216">
        <v>15</v>
      </c>
      <c r="F200" s="231" t="s">
        <v>81</v>
      </c>
    </row>
    <row r="201" spans="2:6" s="317" customFormat="1" ht="24">
      <c r="B201" s="244">
        <v>10932</v>
      </c>
      <c r="C201" s="239" t="s">
        <v>373</v>
      </c>
      <c r="D201" s="245" t="s">
        <v>32</v>
      </c>
      <c r="E201" s="216">
        <v>49.42</v>
      </c>
      <c r="F201" s="231" t="s">
        <v>81</v>
      </c>
    </row>
    <row r="202" spans="2:6" s="317" customFormat="1">
      <c r="B202" s="244" t="s">
        <v>285</v>
      </c>
      <c r="C202" s="220" t="s">
        <v>374</v>
      </c>
      <c r="D202" s="245" t="s">
        <v>198</v>
      </c>
      <c r="E202" s="216">
        <v>13</v>
      </c>
      <c r="F202" s="231" t="s">
        <v>285</v>
      </c>
    </row>
    <row r="203" spans="2:6" s="317" customFormat="1">
      <c r="B203" s="244">
        <v>10490</v>
      </c>
      <c r="C203" s="220" t="s">
        <v>375</v>
      </c>
      <c r="D203" s="245" t="s">
        <v>32</v>
      </c>
      <c r="E203" s="216">
        <v>32.68</v>
      </c>
      <c r="F203" s="231" t="s">
        <v>81</v>
      </c>
    </row>
    <row r="204" spans="2:6" s="317" customFormat="1">
      <c r="B204" s="244">
        <v>10498</v>
      </c>
      <c r="C204" s="220" t="s">
        <v>376</v>
      </c>
      <c r="D204" s="245" t="s">
        <v>112</v>
      </c>
      <c r="E204" s="216">
        <v>2.1800000000000002</v>
      </c>
      <c r="F204" s="231" t="s">
        <v>81</v>
      </c>
    </row>
    <row r="205" spans="2:6" s="317" customFormat="1">
      <c r="B205" s="244">
        <v>1380</v>
      </c>
      <c r="C205" s="220" t="s">
        <v>377</v>
      </c>
      <c r="D205" s="245" t="s">
        <v>112</v>
      </c>
      <c r="E205" s="216">
        <v>1.59</v>
      </c>
      <c r="F205" s="231" t="s">
        <v>81</v>
      </c>
    </row>
    <row r="206" spans="2:6" s="317" customFormat="1">
      <c r="B206" s="244">
        <v>1381</v>
      </c>
      <c r="C206" s="220" t="s">
        <v>378</v>
      </c>
      <c r="D206" s="245" t="s">
        <v>112</v>
      </c>
      <c r="E206" s="216">
        <v>0.28000000000000003</v>
      </c>
      <c r="F206" s="231" t="s">
        <v>81</v>
      </c>
    </row>
    <row r="207" spans="2:6" s="317" customFormat="1">
      <c r="B207" s="244">
        <v>1314</v>
      </c>
      <c r="C207" s="220" t="s">
        <v>379</v>
      </c>
      <c r="D207" s="245" t="s">
        <v>32</v>
      </c>
      <c r="E207" s="216">
        <v>11.64</v>
      </c>
      <c r="F207" s="231" t="s">
        <v>81</v>
      </c>
    </row>
    <row r="208" spans="2:6" s="317" customFormat="1">
      <c r="B208" s="244">
        <v>4786</v>
      </c>
      <c r="C208" s="220" t="s">
        <v>380</v>
      </c>
      <c r="D208" s="245" t="s">
        <v>32</v>
      </c>
      <c r="E208" s="216">
        <v>33.35</v>
      </c>
      <c r="F208" s="231" t="s">
        <v>81</v>
      </c>
    </row>
    <row r="209" spans="2:6" s="317" customFormat="1">
      <c r="B209" s="244">
        <v>21101</v>
      </c>
      <c r="C209" s="220" t="s">
        <v>381</v>
      </c>
      <c r="D209" s="245" t="s">
        <v>198</v>
      </c>
      <c r="E209" s="216">
        <v>49.4</v>
      </c>
      <c r="F209" s="231" t="s">
        <v>81</v>
      </c>
    </row>
    <row r="210" spans="2:6" s="317" customFormat="1">
      <c r="B210" s="244">
        <v>11757</v>
      </c>
      <c r="C210" s="220" t="s">
        <v>382</v>
      </c>
      <c r="D210" s="245" t="s">
        <v>198</v>
      </c>
      <c r="E210" s="216">
        <v>40.4</v>
      </c>
      <c r="F210" s="231" t="s">
        <v>81</v>
      </c>
    </row>
    <row r="211" spans="2:6" s="317" customFormat="1">
      <c r="B211" s="244">
        <v>21102</v>
      </c>
      <c r="C211" s="220" t="s">
        <v>383</v>
      </c>
      <c r="D211" s="245" t="s">
        <v>198</v>
      </c>
      <c r="E211" s="216">
        <v>61.9</v>
      </c>
      <c r="F211" s="231" t="s">
        <v>81</v>
      </c>
    </row>
    <row r="212" spans="2:6" s="317" customFormat="1">
      <c r="B212" s="244">
        <v>4377</v>
      </c>
      <c r="C212" s="220" t="s">
        <v>384</v>
      </c>
      <c r="D212" s="245" t="s">
        <v>198</v>
      </c>
      <c r="E212" s="216">
        <v>0.1</v>
      </c>
      <c r="F212" s="231" t="s">
        <v>81</v>
      </c>
    </row>
    <row r="213" spans="2:6" s="317" customFormat="1">
      <c r="B213" s="244">
        <v>4375</v>
      </c>
      <c r="C213" s="220" t="s">
        <v>385</v>
      </c>
      <c r="D213" s="245" t="s">
        <v>198</v>
      </c>
      <c r="E213" s="216">
        <v>0.09</v>
      </c>
      <c r="F213" s="231" t="s">
        <v>81</v>
      </c>
    </row>
    <row r="214" spans="2:6" s="317" customFormat="1">
      <c r="B214" s="244">
        <v>3291</v>
      </c>
      <c r="C214" s="224" t="s">
        <v>386</v>
      </c>
      <c r="D214" s="245" t="s">
        <v>152</v>
      </c>
      <c r="E214" s="216">
        <v>0.61</v>
      </c>
      <c r="F214" s="231" t="s">
        <v>81</v>
      </c>
    </row>
    <row r="215" spans="2:6" s="317" customFormat="1">
      <c r="B215" s="244">
        <v>4392</v>
      </c>
      <c r="C215" s="224" t="s">
        <v>387</v>
      </c>
      <c r="D215" s="245" t="s">
        <v>92</v>
      </c>
      <c r="E215" s="216">
        <v>16.8</v>
      </c>
      <c r="F215" s="231" t="s">
        <v>81</v>
      </c>
    </row>
    <row r="216" spans="2:6" s="317" customFormat="1">
      <c r="B216" s="244">
        <v>3</v>
      </c>
      <c r="C216" s="224" t="s">
        <v>388</v>
      </c>
      <c r="D216" s="245" t="s">
        <v>212</v>
      </c>
      <c r="E216" s="216">
        <v>4.13</v>
      </c>
      <c r="F216" s="231" t="s">
        <v>81</v>
      </c>
    </row>
    <row r="217" spans="2:6" s="317" customFormat="1" ht="25.5" customHeight="1">
      <c r="B217" s="324" t="s">
        <v>285</v>
      </c>
      <c r="C217" s="241" t="s">
        <v>389</v>
      </c>
      <c r="D217" s="315" t="s">
        <v>198</v>
      </c>
      <c r="E217" s="325">
        <v>7500</v>
      </c>
      <c r="F217" s="326" t="s">
        <v>285</v>
      </c>
    </row>
    <row r="218" spans="2:6" s="317" customFormat="1">
      <c r="B218" s="244">
        <v>11832</v>
      </c>
      <c r="C218" s="220" t="s">
        <v>390</v>
      </c>
      <c r="D218" s="245" t="s">
        <v>198</v>
      </c>
      <c r="E218" s="216">
        <v>6.9</v>
      </c>
      <c r="F218" s="231" t="s">
        <v>81</v>
      </c>
    </row>
    <row r="219" spans="2:6" s="317" customFormat="1">
      <c r="B219" s="244">
        <v>11822</v>
      </c>
      <c r="C219" s="220" t="s">
        <v>391</v>
      </c>
      <c r="D219" s="245" t="s">
        <v>198</v>
      </c>
      <c r="E219" s="216">
        <v>6.7</v>
      </c>
      <c r="F219" s="231" t="s">
        <v>81</v>
      </c>
    </row>
    <row r="220" spans="2:6" s="317" customFormat="1">
      <c r="B220" s="244">
        <v>11752</v>
      </c>
      <c r="C220" s="220" t="s">
        <v>392</v>
      </c>
      <c r="D220" s="245" t="s">
        <v>198</v>
      </c>
      <c r="E220" s="216">
        <v>22.89</v>
      </c>
      <c r="F220" s="231" t="s">
        <v>81</v>
      </c>
    </row>
    <row r="221" spans="2:6" s="317" customFormat="1">
      <c r="B221" s="244">
        <v>7608</v>
      </c>
      <c r="C221" s="220" t="s">
        <v>393</v>
      </c>
      <c r="D221" s="245" t="s">
        <v>198</v>
      </c>
      <c r="E221" s="216">
        <v>6.36</v>
      </c>
      <c r="F221" s="231" t="s">
        <v>81</v>
      </c>
    </row>
    <row r="222" spans="2:6" s="317" customFormat="1">
      <c r="B222" s="244">
        <v>3529</v>
      </c>
      <c r="C222" s="220" t="s">
        <v>394</v>
      </c>
      <c r="D222" s="245" t="s">
        <v>198</v>
      </c>
      <c r="E222" s="216">
        <v>0.49</v>
      </c>
      <c r="F222" s="231" t="s">
        <v>81</v>
      </c>
    </row>
    <row r="223" spans="2:6" s="317" customFormat="1">
      <c r="B223" s="244">
        <v>3521</v>
      </c>
      <c r="C223" s="220" t="s">
        <v>395</v>
      </c>
      <c r="D223" s="245" t="s">
        <v>198</v>
      </c>
      <c r="E223" s="216">
        <v>1.07</v>
      </c>
      <c r="F223" s="231" t="s">
        <v>81</v>
      </c>
    </row>
    <row r="224" spans="2:6" s="317" customFormat="1">
      <c r="B224" s="244">
        <v>3522</v>
      </c>
      <c r="C224" s="220" t="s">
        <v>396</v>
      </c>
      <c r="D224" s="245" t="s">
        <v>198</v>
      </c>
      <c r="E224" s="216">
        <v>1.85</v>
      </c>
      <c r="F224" s="231" t="s">
        <v>81</v>
      </c>
    </row>
    <row r="225" spans="2:6" s="317" customFormat="1">
      <c r="B225" s="244">
        <v>61</v>
      </c>
      <c r="C225" s="224" t="s">
        <v>397</v>
      </c>
      <c r="D225" s="245" t="s">
        <v>198</v>
      </c>
      <c r="E225" s="216">
        <v>2.19</v>
      </c>
      <c r="F225" s="231" t="s">
        <v>81</v>
      </c>
    </row>
    <row r="226" spans="2:6" s="317" customFormat="1">
      <c r="B226" s="244">
        <v>939</v>
      </c>
      <c r="C226" s="224" t="s">
        <v>398</v>
      </c>
      <c r="D226" s="245" t="s">
        <v>92</v>
      </c>
      <c r="E226" s="216">
        <v>0.92</v>
      </c>
      <c r="F226" s="231" t="s">
        <v>81</v>
      </c>
    </row>
    <row r="227" spans="2:6" s="317" customFormat="1">
      <c r="B227" s="244">
        <v>5054</v>
      </c>
      <c r="C227" s="224" t="s">
        <v>399</v>
      </c>
      <c r="D227" s="245" t="s">
        <v>198</v>
      </c>
      <c r="E227" s="216">
        <v>255.38</v>
      </c>
      <c r="F227" s="231" t="s">
        <v>81</v>
      </c>
    </row>
    <row r="228" spans="2:6" s="317" customFormat="1">
      <c r="B228" s="244">
        <v>12038</v>
      </c>
      <c r="C228" s="220" t="s">
        <v>400</v>
      </c>
      <c r="D228" s="245" t="s">
        <v>198</v>
      </c>
      <c r="E228" s="216">
        <v>308.89</v>
      </c>
      <c r="F228" s="231" t="s">
        <v>81</v>
      </c>
    </row>
    <row r="229" spans="2:6" s="317" customFormat="1">
      <c r="B229" s="244">
        <v>11745</v>
      </c>
      <c r="C229" s="224" t="s">
        <v>401</v>
      </c>
      <c r="D229" s="245" t="s">
        <v>198</v>
      </c>
      <c r="E229" s="216">
        <v>6.63</v>
      </c>
      <c r="F229" s="231" t="s">
        <v>81</v>
      </c>
    </row>
    <row r="230" spans="2:6" s="317" customFormat="1">
      <c r="B230" s="244">
        <v>3517</v>
      </c>
      <c r="C230" s="220" t="s">
        <v>402</v>
      </c>
      <c r="D230" s="245" t="s">
        <v>198</v>
      </c>
      <c r="E230" s="216">
        <v>1.1200000000000001</v>
      </c>
      <c r="F230" s="231" t="s">
        <v>81</v>
      </c>
    </row>
    <row r="231" spans="2:6" s="317" customFormat="1">
      <c r="B231" s="244">
        <v>9859</v>
      </c>
      <c r="C231" s="224" t="s">
        <v>403</v>
      </c>
      <c r="D231" s="245" t="s">
        <v>92</v>
      </c>
      <c r="E231" s="216">
        <v>4.8099999999999996</v>
      </c>
      <c r="F231" s="231" t="s">
        <v>81</v>
      </c>
    </row>
    <row r="232" spans="2:6" s="317" customFormat="1">
      <c r="B232" s="244">
        <v>646</v>
      </c>
      <c r="C232" s="224" t="s">
        <v>404</v>
      </c>
      <c r="D232" s="245" t="s">
        <v>152</v>
      </c>
      <c r="E232" s="216">
        <v>6.81</v>
      </c>
      <c r="F232" s="231" t="s">
        <v>81</v>
      </c>
    </row>
    <row r="233" spans="2:6" s="317" customFormat="1" ht="24">
      <c r="B233" s="244">
        <v>6153</v>
      </c>
      <c r="C233" s="224" t="s">
        <v>405</v>
      </c>
      <c r="D233" s="245" t="s">
        <v>198</v>
      </c>
      <c r="E233" s="216">
        <v>1.81</v>
      </c>
      <c r="F233" s="246" t="s">
        <v>81</v>
      </c>
    </row>
    <row r="234" spans="2:6" s="317" customFormat="1">
      <c r="B234" s="244">
        <v>9817</v>
      </c>
      <c r="C234" s="224" t="s">
        <v>406</v>
      </c>
      <c r="D234" s="245" t="s">
        <v>92</v>
      </c>
      <c r="E234" s="216">
        <v>11.86</v>
      </c>
      <c r="F234" s="246" t="s">
        <v>81</v>
      </c>
    </row>
    <row r="235" spans="2:6" s="317" customFormat="1">
      <c r="B235" s="245">
        <v>7528</v>
      </c>
      <c r="C235" s="224" t="str">
        <f>[7]CPU!B1551</f>
        <v>Tomada de embutir 2P + T</v>
      </c>
      <c r="D235" s="245" t="s">
        <v>198</v>
      </c>
      <c r="E235" s="216">
        <v>6.8</v>
      </c>
      <c r="F235" s="253" t="s">
        <v>81</v>
      </c>
    </row>
    <row r="236" spans="2:6" s="317" customFormat="1">
      <c r="B236" s="245">
        <v>938</v>
      </c>
      <c r="C236" s="224" t="s">
        <v>407</v>
      </c>
      <c r="D236" s="245" t="s">
        <v>92</v>
      </c>
      <c r="E236" s="216">
        <v>0.62</v>
      </c>
      <c r="F236" s="253" t="s">
        <v>81</v>
      </c>
    </row>
    <row r="237" spans="2:6" s="317" customFormat="1">
      <c r="B237" s="315" t="s">
        <v>285</v>
      </c>
      <c r="C237" s="224" t="s">
        <v>509</v>
      </c>
      <c r="D237" s="245" t="s">
        <v>112</v>
      </c>
      <c r="E237" s="216">
        <v>1.1000000000000001</v>
      </c>
      <c r="F237" s="253"/>
    </row>
    <row r="238" spans="2:6" s="317" customFormat="1">
      <c r="B238" s="315" t="s">
        <v>285</v>
      </c>
      <c r="C238" s="224" t="s">
        <v>510</v>
      </c>
      <c r="D238" s="245" t="s">
        <v>112</v>
      </c>
      <c r="E238" s="216">
        <v>5</v>
      </c>
      <c r="F238" s="253"/>
    </row>
    <row r="239" spans="2:6" s="317" customFormat="1">
      <c r="B239" s="315" t="s">
        <v>285</v>
      </c>
      <c r="C239" s="224" t="s">
        <v>511</v>
      </c>
      <c r="D239" s="245" t="s">
        <v>512</v>
      </c>
      <c r="E239" s="216">
        <v>25.67</v>
      </c>
      <c r="F239" s="253"/>
    </row>
    <row r="240" spans="2:6" s="317" customFormat="1">
      <c r="B240" s="315" t="s">
        <v>285</v>
      </c>
      <c r="C240" s="224" t="s">
        <v>513</v>
      </c>
      <c r="D240" s="245" t="s">
        <v>112</v>
      </c>
      <c r="E240" s="216">
        <v>1.3</v>
      </c>
      <c r="F240" s="253"/>
    </row>
    <row r="241" spans="2:6" s="317" customFormat="1">
      <c r="B241" s="315" t="s">
        <v>285</v>
      </c>
      <c r="C241" s="224" t="s">
        <v>514</v>
      </c>
      <c r="D241" s="245" t="s">
        <v>515</v>
      </c>
      <c r="E241" s="216">
        <v>100</v>
      </c>
      <c r="F241" s="253"/>
    </row>
    <row r="242" spans="2:6" s="317" customFormat="1">
      <c r="B242" s="315" t="s">
        <v>285</v>
      </c>
      <c r="C242" s="224" t="s">
        <v>516</v>
      </c>
      <c r="D242" s="245" t="s">
        <v>553</v>
      </c>
      <c r="E242" s="216">
        <v>30</v>
      </c>
      <c r="F242" s="253"/>
    </row>
    <row r="243" spans="2:6" s="317" customFormat="1">
      <c r="B243" s="315">
        <v>159</v>
      </c>
      <c r="C243" s="224" t="s">
        <v>554</v>
      </c>
      <c r="D243" s="245" t="s">
        <v>37</v>
      </c>
      <c r="E243" s="216">
        <v>104.94</v>
      </c>
      <c r="F243" s="253" t="s">
        <v>81</v>
      </c>
    </row>
    <row r="244" spans="2:6" s="317" customFormat="1">
      <c r="B244" s="315" t="s">
        <v>285</v>
      </c>
      <c r="C244" s="224" t="s">
        <v>551</v>
      </c>
      <c r="D244" s="245" t="s">
        <v>198</v>
      </c>
      <c r="E244" s="216">
        <v>0.35</v>
      </c>
      <c r="F244" s="253"/>
    </row>
    <row r="245" spans="2:6" s="317" customFormat="1" ht="24">
      <c r="B245" s="315">
        <v>73481</v>
      </c>
      <c r="C245" s="224" t="s">
        <v>461</v>
      </c>
      <c r="D245" s="245" t="s">
        <v>37</v>
      </c>
      <c r="E245" s="216">
        <v>16.649999999999999</v>
      </c>
      <c r="F245" s="253" t="s">
        <v>81</v>
      </c>
    </row>
    <row r="246" spans="2:6" s="317" customFormat="1">
      <c r="B246" s="315" t="s">
        <v>464</v>
      </c>
      <c r="C246" s="224" t="s">
        <v>463</v>
      </c>
      <c r="D246" s="245" t="s">
        <v>37</v>
      </c>
      <c r="E246" s="216">
        <v>297.16000000000003</v>
      </c>
      <c r="F246" s="253" t="s">
        <v>81</v>
      </c>
    </row>
    <row r="247" spans="2:6" s="317" customFormat="1">
      <c r="B247" s="315" t="s">
        <v>466</v>
      </c>
      <c r="C247" s="224" t="s">
        <v>465</v>
      </c>
      <c r="D247" s="245" t="s">
        <v>37</v>
      </c>
      <c r="E247" s="216">
        <v>385.42</v>
      </c>
      <c r="F247" s="253" t="s">
        <v>81</v>
      </c>
    </row>
    <row r="248" spans="2:6" s="317" customFormat="1">
      <c r="B248" s="315" t="s">
        <v>468</v>
      </c>
      <c r="C248" s="224" t="s">
        <v>467</v>
      </c>
      <c r="D248" s="245" t="s">
        <v>37</v>
      </c>
      <c r="E248" s="216">
        <v>91.09</v>
      </c>
      <c r="F248" s="253" t="s">
        <v>81</v>
      </c>
    </row>
    <row r="249" spans="2:6" s="317" customFormat="1">
      <c r="B249" s="315">
        <v>73675</v>
      </c>
      <c r="C249" s="224" t="s">
        <v>469</v>
      </c>
      <c r="D249" s="245" t="s">
        <v>32</v>
      </c>
      <c r="E249" s="216">
        <v>42.67</v>
      </c>
      <c r="F249" s="253" t="s">
        <v>81</v>
      </c>
    </row>
    <row r="250" spans="2:6" s="317" customFormat="1">
      <c r="B250" s="315" t="s">
        <v>472</v>
      </c>
      <c r="C250" s="224" t="s">
        <v>471</v>
      </c>
      <c r="D250" s="245" t="s">
        <v>32</v>
      </c>
      <c r="E250" s="216">
        <v>260.17</v>
      </c>
      <c r="F250" s="253" t="s">
        <v>81</v>
      </c>
    </row>
    <row r="251" spans="2:6" s="317" customFormat="1" ht="24">
      <c r="B251" s="315" t="s">
        <v>474</v>
      </c>
      <c r="C251" s="224" t="s">
        <v>473</v>
      </c>
      <c r="D251" s="245" t="s">
        <v>32</v>
      </c>
      <c r="E251" s="216">
        <v>81.63</v>
      </c>
      <c r="F251" s="253" t="s">
        <v>81</v>
      </c>
    </row>
    <row r="252" spans="2:6" s="317" customFormat="1" ht="24">
      <c r="B252" s="315" t="s">
        <v>478</v>
      </c>
      <c r="C252" s="224" t="s">
        <v>477</v>
      </c>
      <c r="D252" s="245" t="s">
        <v>32</v>
      </c>
      <c r="E252" s="216">
        <v>29.36</v>
      </c>
      <c r="F252" s="253" t="s">
        <v>81</v>
      </c>
    </row>
    <row r="253" spans="2:6" s="317" customFormat="1" ht="24">
      <c r="B253" s="315" t="s">
        <v>476</v>
      </c>
      <c r="C253" s="224" t="s">
        <v>475</v>
      </c>
      <c r="D253" s="245" t="s">
        <v>32</v>
      </c>
      <c r="E253" s="216">
        <v>39.340000000000003</v>
      </c>
      <c r="F253" s="253" t="s">
        <v>81</v>
      </c>
    </row>
    <row r="254" spans="2:6" s="317" customFormat="1" ht="36">
      <c r="B254" s="315">
        <v>73346</v>
      </c>
      <c r="C254" s="224" t="s">
        <v>481</v>
      </c>
      <c r="D254" s="245" t="s">
        <v>37</v>
      </c>
      <c r="E254" s="216">
        <v>1217.67</v>
      </c>
      <c r="F254" s="253" t="s">
        <v>81</v>
      </c>
    </row>
    <row r="255" spans="2:6" s="317" customFormat="1" ht="24">
      <c r="B255" s="315">
        <v>5975</v>
      </c>
      <c r="C255" s="224" t="s">
        <v>485</v>
      </c>
      <c r="D255" s="245" t="s">
        <v>32</v>
      </c>
      <c r="E255" s="216">
        <v>3.75</v>
      </c>
      <c r="F255" s="253" t="s">
        <v>81</v>
      </c>
    </row>
    <row r="256" spans="2:6" s="317" customFormat="1" ht="18" customHeight="1">
      <c r="B256" s="315">
        <v>5995</v>
      </c>
      <c r="C256" s="224" t="s">
        <v>486</v>
      </c>
      <c r="D256" s="245" t="s">
        <v>32</v>
      </c>
      <c r="E256" s="216">
        <v>8.9499999999999993</v>
      </c>
      <c r="F256" s="253" t="s">
        <v>81</v>
      </c>
    </row>
    <row r="257" spans="2:6" s="317" customFormat="1" ht="24">
      <c r="B257" s="315">
        <v>6067</v>
      </c>
      <c r="C257" s="224" t="s">
        <v>487</v>
      </c>
      <c r="D257" s="245" t="s">
        <v>32</v>
      </c>
      <c r="E257" s="216">
        <v>18.170000000000002</v>
      </c>
      <c r="F257" s="253" t="s">
        <v>81</v>
      </c>
    </row>
    <row r="258" spans="2:6" s="317" customFormat="1">
      <c r="B258" s="315" t="s">
        <v>489</v>
      </c>
      <c r="C258" s="224" t="s">
        <v>490</v>
      </c>
      <c r="D258" s="245" t="s">
        <v>32</v>
      </c>
      <c r="E258" s="216">
        <v>3.08</v>
      </c>
      <c r="F258" s="253" t="s">
        <v>81</v>
      </c>
    </row>
    <row r="259" spans="2:6" s="317" customFormat="1">
      <c r="B259" s="315" t="s">
        <v>492</v>
      </c>
      <c r="C259" s="224" t="s">
        <v>491</v>
      </c>
      <c r="D259" s="245" t="s">
        <v>32</v>
      </c>
      <c r="E259" s="216">
        <v>49.56</v>
      </c>
      <c r="F259" s="253" t="s">
        <v>81</v>
      </c>
    </row>
    <row r="260" spans="2:6" s="317" customFormat="1">
      <c r="B260" s="315" t="s">
        <v>494</v>
      </c>
      <c r="C260" s="224" t="s">
        <v>493</v>
      </c>
      <c r="D260" s="245" t="s">
        <v>32</v>
      </c>
      <c r="E260" s="216">
        <v>50.98</v>
      </c>
      <c r="F260" s="253" t="s">
        <v>81</v>
      </c>
    </row>
    <row r="261" spans="2:6" s="317" customFormat="1">
      <c r="B261" s="315" t="s">
        <v>498</v>
      </c>
      <c r="C261" s="224" t="s">
        <v>497</v>
      </c>
      <c r="D261" s="245" t="s">
        <v>5</v>
      </c>
      <c r="E261" s="216">
        <v>1316.1</v>
      </c>
      <c r="F261" s="253" t="s">
        <v>81</v>
      </c>
    </row>
    <row r="262" spans="2:6" s="317" customFormat="1" ht="24">
      <c r="B262" s="315" t="s">
        <v>500</v>
      </c>
      <c r="C262" s="224" t="s">
        <v>499</v>
      </c>
      <c r="D262" s="245" t="s">
        <v>32</v>
      </c>
      <c r="E262" s="216">
        <v>27.48</v>
      </c>
      <c r="F262" s="253" t="s">
        <v>81</v>
      </c>
    </row>
    <row r="263" spans="2:6" s="317" customFormat="1" ht="24">
      <c r="B263" s="315">
        <v>9540</v>
      </c>
      <c r="C263" s="224" t="s">
        <v>501</v>
      </c>
      <c r="D263" s="245" t="s">
        <v>198</v>
      </c>
      <c r="E263" s="216">
        <v>796.49</v>
      </c>
      <c r="F263" s="253" t="s">
        <v>81</v>
      </c>
    </row>
    <row r="264" spans="2:6" s="317" customFormat="1">
      <c r="B264" s="315">
        <v>9537</v>
      </c>
      <c r="C264" s="224" t="s">
        <v>506</v>
      </c>
      <c r="D264" s="245" t="s">
        <v>32</v>
      </c>
      <c r="E264" s="216">
        <v>1.1200000000000001</v>
      </c>
      <c r="F264" s="253" t="s">
        <v>81</v>
      </c>
    </row>
    <row r="265" spans="2:6" s="317" customFormat="1" ht="24">
      <c r="B265" s="315" t="s">
        <v>518</v>
      </c>
      <c r="C265" s="224" t="s">
        <v>517</v>
      </c>
      <c r="D265" s="245" t="s">
        <v>32</v>
      </c>
      <c r="E265" s="216">
        <v>0.14000000000000001</v>
      </c>
      <c r="F265" s="253" t="s">
        <v>81</v>
      </c>
    </row>
    <row r="266" spans="2:6" s="317" customFormat="1">
      <c r="B266" s="315">
        <v>5843</v>
      </c>
      <c r="C266" s="224" t="s">
        <v>530</v>
      </c>
      <c r="D266" s="245" t="s">
        <v>152</v>
      </c>
      <c r="E266" s="216">
        <v>112.38</v>
      </c>
      <c r="F266" s="253" t="s">
        <v>81</v>
      </c>
    </row>
    <row r="267" spans="2:6" s="317" customFormat="1">
      <c r="B267" s="315" t="s">
        <v>94</v>
      </c>
      <c r="C267" s="224" t="s">
        <v>111</v>
      </c>
      <c r="D267" s="245" t="s">
        <v>152</v>
      </c>
      <c r="E267" s="216">
        <v>7.5</v>
      </c>
      <c r="F267" s="253" t="s">
        <v>94</v>
      </c>
    </row>
    <row r="268" spans="2:6" s="317" customFormat="1">
      <c r="B268" s="315">
        <v>5689</v>
      </c>
      <c r="C268" s="224" t="s">
        <v>534</v>
      </c>
      <c r="D268" s="245" t="s">
        <v>152</v>
      </c>
      <c r="E268" s="216">
        <v>6.99</v>
      </c>
      <c r="F268" s="253" t="s">
        <v>81</v>
      </c>
    </row>
    <row r="269" spans="2:6" s="317" customFormat="1">
      <c r="B269" s="315">
        <v>25963</v>
      </c>
      <c r="C269" s="224" t="s">
        <v>531</v>
      </c>
      <c r="D269" s="245" t="s">
        <v>112</v>
      </c>
      <c r="E269" s="216">
        <v>0.06</v>
      </c>
      <c r="F269" s="253" t="s">
        <v>81</v>
      </c>
    </row>
    <row r="270" spans="2:6" s="317" customFormat="1" ht="24">
      <c r="B270" s="315" t="s">
        <v>521</v>
      </c>
      <c r="C270" s="224" t="s">
        <v>520</v>
      </c>
      <c r="D270" s="245" t="s">
        <v>32</v>
      </c>
      <c r="E270" s="216">
        <v>49.88</v>
      </c>
      <c r="F270" s="253" t="s">
        <v>81</v>
      </c>
    </row>
    <row r="271" spans="2:6" s="317" customFormat="1">
      <c r="B271" s="315">
        <v>83534</v>
      </c>
      <c r="C271" s="224" t="s">
        <v>522</v>
      </c>
      <c r="D271" s="245" t="s">
        <v>37</v>
      </c>
      <c r="E271" s="216">
        <v>506.54</v>
      </c>
      <c r="F271" s="253" t="s">
        <v>81</v>
      </c>
    </row>
    <row r="272" spans="2:6" s="317" customFormat="1">
      <c r="B272" s="315">
        <v>73465</v>
      </c>
      <c r="C272" s="224" t="s">
        <v>523</v>
      </c>
      <c r="D272" s="245" t="s">
        <v>32</v>
      </c>
      <c r="E272" s="216">
        <v>17.059999999999999</v>
      </c>
      <c r="F272" s="253" t="s">
        <v>81</v>
      </c>
    </row>
    <row r="273" spans="2:6" s="317" customFormat="1">
      <c r="B273" s="315" t="s">
        <v>525</v>
      </c>
      <c r="C273" s="224" t="s">
        <v>524</v>
      </c>
      <c r="D273" s="245" t="s">
        <v>32</v>
      </c>
      <c r="E273" s="216">
        <v>284.35000000000002</v>
      </c>
      <c r="F273" s="253" t="s">
        <v>81</v>
      </c>
    </row>
    <row r="274" spans="2:6" s="317" customFormat="1" ht="24">
      <c r="B274" s="315" t="s">
        <v>527</v>
      </c>
      <c r="C274" s="224" t="s">
        <v>526</v>
      </c>
      <c r="D274" s="245" t="s">
        <v>92</v>
      </c>
      <c r="E274" s="216">
        <v>32.880000000000003</v>
      </c>
      <c r="F274" s="253" t="s">
        <v>81</v>
      </c>
    </row>
    <row r="275" spans="2:6" s="317" customFormat="1" ht="36">
      <c r="B275" s="315">
        <v>761</v>
      </c>
      <c r="C275" s="233" t="s">
        <v>542</v>
      </c>
      <c r="D275" s="245" t="s">
        <v>409</v>
      </c>
      <c r="E275" s="216">
        <v>8453.65</v>
      </c>
      <c r="F275" s="253" t="s">
        <v>81</v>
      </c>
    </row>
    <row r="276" spans="2:6" s="317" customFormat="1">
      <c r="B276" s="245" t="s">
        <v>285</v>
      </c>
      <c r="C276" s="224" t="s">
        <v>408</v>
      </c>
      <c r="D276" s="245" t="s">
        <v>409</v>
      </c>
      <c r="E276" s="216">
        <v>7323</v>
      </c>
      <c r="F276" s="253" t="s">
        <v>153</v>
      </c>
    </row>
    <row r="277" spans="2:6" s="317" customFormat="1">
      <c r="B277" s="245"/>
      <c r="C277" s="224"/>
      <c r="D277" s="245"/>
      <c r="E277" s="216"/>
      <c r="F277" s="253"/>
    </row>
    <row r="278" spans="2:6" s="317" customFormat="1">
      <c r="B278" s="254"/>
      <c r="C278" s="255"/>
      <c r="D278" s="255"/>
      <c r="E278" s="256"/>
      <c r="F278" s="255"/>
    </row>
  </sheetData>
  <mergeCells count="4">
    <mergeCell ref="B2:F2"/>
    <mergeCell ref="B3:C3"/>
    <mergeCell ref="B4:F4"/>
    <mergeCell ref="G173:H173"/>
  </mergeCells>
  <printOptions horizontalCentered="1"/>
  <pageMargins left="0.78740157480314965" right="0" top="0.59055118110236227" bottom="0.43307086614173229" header="0" footer="0"/>
  <pageSetup scale="64" orientation="portrait" r:id="rId1"/>
  <headerFooter alignWithMargins="0"/>
  <rowBreaks count="2" manualBreakCount="2">
    <brk id="80" min="1" max="5" man="1"/>
    <brk id="148" min="1" max="5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6600FF"/>
  </sheetPr>
  <dimension ref="A1:G15"/>
  <sheetViews>
    <sheetView view="pageBreakPreview" zoomScale="108" zoomScaleNormal="79" zoomScaleSheetLayoutView="108" workbookViewId="0">
      <selection activeCell="I11" sqref="I11"/>
    </sheetView>
  </sheetViews>
  <sheetFormatPr defaultRowHeight="12.75"/>
  <cols>
    <col min="1" max="1" width="5.7109375" style="1" customWidth="1"/>
    <col min="2" max="2" width="11.5703125" style="1" customWidth="1"/>
    <col min="3" max="3" width="48.85546875" style="1" customWidth="1"/>
    <col min="4" max="4" width="6.85546875" style="2" customWidth="1"/>
    <col min="5" max="5" width="10" style="42" customWidth="1"/>
    <col min="6" max="6" width="11.7109375" style="42" customWidth="1"/>
    <col min="7" max="7" width="14.140625" style="1" customWidth="1"/>
    <col min="8" max="16384" width="9.140625" style="1"/>
  </cols>
  <sheetData>
    <row r="1" spans="1:7" ht="51" customHeight="1">
      <c r="A1" s="435" t="s">
        <v>0</v>
      </c>
      <c r="B1" s="435"/>
      <c r="C1" s="435"/>
      <c r="D1" s="435"/>
      <c r="E1" s="435"/>
      <c r="F1" s="435"/>
      <c r="G1" s="435"/>
    </row>
    <row r="2" spans="1:7">
      <c r="A2" s="328" t="s">
        <v>1</v>
      </c>
      <c r="B2" s="328"/>
      <c r="C2" s="328"/>
      <c r="D2" s="328"/>
      <c r="E2" s="328"/>
      <c r="F2" s="328"/>
      <c r="G2" s="328"/>
    </row>
    <row r="3" spans="1:7">
      <c r="A3" s="328" t="s">
        <v>2</v>
      </c>
      <c r="B3" s="328"/>
      <c r="C3" s="328"/>
      <c r="D3" s="328"/>
      <c r="E3" s="328"/>
      <c r="F3" s="328"/>
      <c r="G3" s="328"/>
    </row>
    <row r="4" spans="1:7" ht="8.25" customHeight="1">
      <c r="A4" s="435"/>
      <c r="B4" s="435"/>
      <c r="C4" s="435"/>
      <c r="D4" s="435"/>
      <c r="E4" s="435"/>
      <c r="F4" s="435"/>
      <c r="G4" s="435"/>
    </row>
    <row r="5" spans="1:7" ht="15.75">
      <c r="A5" s="435" t="s">
        <v>556</v>
      </c>
      <c r="B5" s="435"/>
      <c r="C5" s="435"/>
      <c r="D5" s="435"/>
      <c r="E5" s="435"/>
      <c r="F5" s="435"/>
      <c r="G5" s="435"/>
    </row>
    <row r="6" spans="1:7" ht="15.75">
      <c r="A6" s="435" t="s">
        <v>85</v>
      </c>
      <c r="B6" s="435"/>
      <c r="C6" s="435"/>
      <c r="D6" s="435"/>
      <c r="E6" s="435"/>
      <c r="F6" s="435"/>
      <c r="G6" s="435"/>
    </row>
    <row r="7" spans="1:7" ht="28.5" customHeight="1">
      <c r="A7" s="371" t="s">
        <v>549</v>
      </c>
      <c r="B7" s="371"/>
      <c r="C7" s="371"/>
      <c r="D7" s="371"/>
      <c r="E7" s="371"/>
      <c r="F7" s="371"/>
      <c r="G7" s="371"/>
    </row>
    <row r="8" spans="1:7" ht="22.15" customHeight="1">
      <c r="A8" s="427" t="s">
        <v>25</v>
      </c>
      <c r="B8" s="427"/>
      <c r="C8" s="427"/>
      <c r="D8" s="428" t="s">
        <v>86</v>
      </c>
      <c r="E8" s="428"/>
      <c r="F8" s="428"/>
      <c r="G8" s="428"/>
    </row>
    <row r="9" spans="1:7" ht="28.5" customHeight="1">
      <c r="A9" s="429" t="s">
        <v>27</v>
      </c>
      <c r="B9" s="429"/>
      <c r="C9" s="429"/>
      <c r="D9" s="428"/>
      <c r="E9" s="428"/>
      <c r="F9" s="428"/>
      <c r="G9" s="428"/>
    </row>
    <row r="10" spans="1:7" ht="15" customHeight="1">
      <c r="A10" s="430" t="s">
        <v>3</v>
      </c>
      <c r="B10" s="430" t="s">
        <v>77</v>
      </c>
      <c r="C10" s="431" t="s">
        <v>4</v>
      </c>
      <c r="D10" s="432" t="s">
        <v>87</v>
      </c>
      <c r="E10" s="432" t="s">
        <v>88</v>
      </c>
      <c r="F10" s="433" t="s">
        <v>89</v>
      </c>
      <c r="G10" s="433"/>
    </row>
    <row r="11" spans="1:7" ht="15">
      <c r="A11" s="430"/>
      <c r="B11" s="434"/>
      <c r="C11" s="431"/>
      <c r="D11" s="432"/>
      <c r="E11" s="432"/>
      <c r="F11" s="43" t="s">
        <v>90</v>
      </c>
      <c r="G11" s="43" t="s">
        <v>91</v>
      </c>
    </row>
    <row r="12" spans="1:7" ht="36">
      <c r="A12" s="44">
        <v>1</v>
      </c>
      <c r="B12" s="44"/>
      <c r="C12" s="28" t="s">
        <v>528</v>
      </c>
      <c r="D12" s="45" t="s">
        <v>87</v>
      </c>
      <c r="E12" s="46">
        <v>1</v>
      </c>
      <c r="F12" s="47">
        <f>4644*1.245</f>
        <v>5781.78</v>
      </c>
      <c r="G12" s="47">
        <f>ROUND(E12*F12,2)</f>
        <v>5781.78</v>
      </c>
    </row>
    <row r="13" spans="1:7" ht="15">
      <c r="A13" s="93"/>
      <c r="B13" s="247"/>
      <c r="C13" s="94"/>
      <c r="D13" s="92"/>
      <c r="E13" s="95" t="s">
        <v>9</v>
      </c>
      <c r="F13" s="96"/>
      <c r="G13" s="97">
        <f>SUM(G12:G12)</f>
        <v>5781.78</v>
      </c>
    </row>
    <row r="14" spans="1:7" ht="12.75" customHeight="1">
      <c r="A14" s="426" t="s">
        <v>93</v>
      </c>
      <c r="B14" s="426"/>
      <c r="C14" s="426"/>
      <c r="D14" s="37"/>
      <c r="E14" s="38"/>
      <c r="F14" s="39"/>
      <c r="G14" s="51"/>
    </row>
    <row r="15" spans="1:7" ht="15.75">
      <c r="A15" s="52"/>
      <c r="B15" s="248"/>
      <c r="C15" s="41" t="s">
        <v>76</v>
      </c>
      <c r="D15" s="37"/>
      <c r="E15" s="38"/>
      <c r="F15" s="39"/>
      <c r="G15" s="51">
        <f>G13+G14</f>
        <v>5781.78</v>
      </c>
    </row>
  </sheetData>
  <sheetProtection selectLockedCells="1" selectUnlockedCells="1"/>
  <mergeCells count="17">
    <mergeCell ref="A5:G5"/>
    <mergeCell ref="A6:G6"/>
    <mergeCell ref="A1:G1"/>
    <mergeCell ref="A2:G2"/>
    <mergeCell ref="A3:G3"/>
    <mergeCell ref="A4:G4"/>
    <mergeCell ref="A14:C14"/>
    <mergeCell ref="A7:G7"/>
    <mergeCell ref="A8:C8"/>
    <mergeCell ref="D8:G9"/>
    <mergeCell ref="A9:C9"/>
    <mergeCell ref="A10:A11"/>
    <mergeCell ref="C10:C11"/>
    <mergeCell ref="D10:D11"/>
    <mergeCell ref="E10:E11"/>
    <mergeCell ref="F10:G10"/>
    <mergeCell ref="B10:B11"/>
  </mergeCells>
  <phoneticPr fontId="8" type="noConversion"/>
  <printOptions horizontalCentered="1"/>
  <pageMargins left="0.51180555555555551" right="0.51180555555555551" top="0.78749999999999998" bottom="0.78749999999999998" header="0.51180555555555551" footer="0.51180555555555551"/>
  <pageSetup paperSize="9" scale="85" firstPageNumber="0" orientation="portrait" horizontalDpi="300" verticalDpi="300" r:id="rId1"/>
  <headerFooter alignWithMargins="0"/>
  <drawing r:id="rId2"/>
  <legacyDrawing r:id="rId3"/>
  <oleObjects>
    <oleObject progId="Figura do Microsoft Photo Editor 3.0" shapeId="4209" r:id="rId4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6600FF"/>
  </sheetPr>
  <dimension ref="A1:IU33"/>
  <sheetViews>
    <sheetView view="pageBreakPreview" zoomScale="108" zoomScaleNormal="79" zoomScaleSheetLayoutView="108" workbookViewId="0">
      <selection activeCell="A7" sqref="A7:C7"/>
    </sheetView>
  </sheetViews>
  <sheetFormatPr defaultRowHeight="12.75"/>
  <cols>
    <col min="1" max="1" width="5.7109375" style="1" customWidth="1"/>
    <col min="2" max="2" width="9.85546875" style="1" customWidth="1"/>
    <col min="3" max="3" width="57.28515625" style="1" customWidth="1"/>
    <col min="4" max="4" width="9" style="2" customWidth="1"/>
    <col min="5" max="6" width="11.7109375" style="42" customWidth="1"/>
    <col min="7" max="7" width="14.140625" style="1" customWidth="1"/>
    <col min="8" max="255" width="9.140625" style="1"/>
  </cols>
  <sheetData>
    <row r="1" spans="1:9" ht="51" customHeight="1">
      <c r="A1" s="435" t="s">
        <v>0</v>
      </c>
      <c r="B1" s="435"/>
      <c r="C1" s="435"/>
      <c r="D1" s="435"/>
      <c r="E1" s="435"/>
      <c r="F1" s="435"/>
      <c r="G1" s="435"/>
    </row>
    <row r="2" spans="1:9" ht="15.75">
      <c r="A2" s="435" t="s">
        <v>156</v>
      </c>
      <c r="B2" s="435"/>
      <c r="C2" s="435"/>
      <c r="D2" s="435"/>
      <c r="E2" s="435"/>
      <c r="F2" s="435"/>
      <c r="G2" s="435"/>
    </row>
    <row r="3" spans="1:9" ht="15.75">
      <c r="A3" s="435" t="s">
        <v>556</v>
      </c>
      <c r="B3" s="435"/>
      <c r="C3" s="435"/>
      <c r="D3" s="435"/>
      <c r="E3" s="435"/>
      <c r="F3" s="435"/>
      <c r="G3" s="435"/>
    </row>
    <row r="4" spans="1:9" ht="8.25" customHeight="1">
      <c r="A4" s="435"/>
      <c r="B4" s="435"/>
      <c r="C4" s="435"/>
      <c r="D4" s="435"/>
      <c r="E4" s="435"/>
      <c r="F4" s="435"/>
      <c r="G4" s="435"/>
    </row>
    <row r="5" spans="1:9" ht="15.75">
      <c r="A5" s="435"/>
      <c r="B5" s="435"/>
      <c r="C5" s="435"/>
      <c r="D5" s="435"/>
      <c r="E5" s="435"/>
      <c r="F5" s="435"/>
      <c r="G5" s="435"/>
    </row>
    <row r="6" spans="1:9">
      <c r="A6" s="6"/>
      <c r="B6" s="6"/>
      <c r="C6" s="437"/>
      <c r="D6" s="437"/>
      <c r="E6" s="437"/>
      <c r="F6" s="437"/>
      <c r="G6" s="437"/>
    </row>
    <row r="7" spans="1:9" ht="26.65" customHeight="1">
      <c r="A7" s="427" t="s">
        <v>25</v>
      </c>
      <c r="B7" s="427"/>
      <c r="C7" s="427"/>
      <c r="D7" s="436" t="s">
        <v>550</v>
      </c>
      <c r="E7" s="436"/>
      <c r="F7" s="436"/>
      <c r="G7" s="436"/>
    </row>
    <row r="8" spans="1:9" ht="15" customHeight="1">
      <c r="A8" s="430" t="s">
        <v>3</v>
      </c>
      <c r="B8" s="430" t="s">
        <v>77</v>
      </c>
      <c r="C8" s="431" t="s">
        <v>4</v>
      </c>
      <c r="D8" s="432" t="s">
        <v>87</v>
      </c>
      <c r="E8" s="432" t="s">
        <v>88</v>
      </c>
      <c r="F8" s="433" t="s">
        <v>89</v>
      </c>
      <c r="G8" s="433"/>
    </row>
    <row r="9" spans="1:9" ht="15">
      <c r="A9" s="430"/>
      <c r="B9" s="434"/>
      <c r="C9" s="431"/>
      <c r="D9" s="432"/>
      <c r="E9" s="432"/>
      <c r="F9" s="43" t="s">
        <v>90</v>
      </c>
      <c r="G9" s="43" t="s">
        <v>91</v>
      </c>
    </row>
    <row r="10" spans="1:9" ht="14.25" customHeight="1">
      <c r="A10" s="53">
        <v>1</v>
      </c>
      <c r="B10" s="295"/>
      <c r="C10" s="54" t="s">
        <v>82</v>
      </c>
      <c r="D10" s="45"/>
      <c r="E10" s="55"/>
      <c r="F10" s="56"/>
      <c r="G10" s="57">
        <f>SUM(G11:G18)</f>
        <v>5821.29</v>
      </c>
      <c r="I10" s="9"/>
    </row>
    <row r="11" spans="1:9" ht="25.5">
      <c r="A11" s="312" t="s">
        <v>31</v>
      </c>
      <c r="B11" s="212" t="s">
        <v>518</v>
      </c>
      <c r="C11" s="58" t="s">
        <v>517</v>
      </c>
      <c r="D11" s="90" t="s">
        <v>154</v>
      </c>
      <c r="E11" s="293">
        <v>10000</v>
      </c>
      <c r="F11" s="56">
        <f>Insumos!E265*1.245</f>
        <v>0.17</v>
      </c>
      <c r="G11" s="59">
        <f>E11*F11</f>
        <v>1700</v>
      </c>
      <c r="I11" s="9"/>
    </row>
    <row r="12" spans="1:9" ht="14.25" customHeight="1">
      <c r="A12" s="312" t="s">
        <v>33</v>
      </c>
      <c r="B12" s="212" t="s">
        <v>484</v>
      </c>
      <c r="C12" s="28" t="s">
        <v>96</v>
      </c>
      <c r="D12" s="45" t="s">
        <v>97</v>
      </c>
      <c r="E12" s="60">
        <v>8</v>
      </c>
      <c r="F12" s="61">
        <f>CPU_palma!I25</f>
        <v>37.9</v>
      </c>
      <c r="G12" s="59">
        <f t="shared" ref="G12:G18" si="0">E12*F12</f>
        <v>303.2</v>
      </c>
      <c r="I12" s="9"/>
    </row>
    <row r="13" spans="1:9" ht="24">
      <c r="A13" s="312" t="s">
        <v>98</v>
      </c>
      <c r="B13" s="296" t="s">
        <v>153</v>
      </c>
      <c r="C13" s="66" t="s">
        <v>516</v>
      </c>
      <c r="D13" s="45" t="s">
        <v>99</v>
      </c>
      <c r="E13" s="46">
        <v>2</v>
      </c>
      <c r="F13" s="61">
        <f>Insumos!E242*1.245</f>
        <v>37.35</v>
      </c>
      <c r="G13" s="59">
        <f t="shared" si="0"/>
        <v>74.7</v>
      </c>
      <c r="I13" s="9"/>
    </row>
    <row r="14" spans="1:9" ht="14.25" customHeight="1">
      <c r="A14" s="312" t="s">
        <v>100</v>
      </c>
      <c r="B14" s="212" t="s">
        <v>484</v>
      </c>
      <c r="C14" s="28" t="s">
        <v>101</v>
      </c>
      <c r="D14" s="45" t="s">
        <v>95</v>
      </c>
      <c r="E14" s="46">
        <v>1</v>
      </c>
      <c r="F14" s="61">
        <f>CPU_palma!I52</f>
        <v>387.39</v>
      </c>
      <c r="G14" s="59">
        <f t="shared" si="0"/>
        <v>387.39</v>
      </c>
    </row>
    <row r="15" spans="1:9" ht="14.25" customHeight="1">
      <c r="A15" s="312" t="s">
        <v>102</v>
      </c>
      <c r="B15" s="212" t="s">
        <v>484</v>
      </c>
      <c r="C15" s="89" t="s">
        <v>104</v>
      </c>
      <c r="D15" s="45" t="s">
        <v>95</v>
      </c>
      <c r="E15" s="46">
        <v>3</v>
      </c>
      <c r="F15" s="61">
        <f>CPU_palma!I79</f>
        <v>476.15</v>
      </c>
      <c r="G15" s="59">
        <f t="shared" si="0"/>
        <v>1428.45</v>
      </c>
    </row>
    <row r="16" spans="1:9" ht="14.25" customHeight="1">
      <c r="A16" s="312" t="s">
        <v>103</v>
      </c>
      <c r="B16" s="296" t="s">
        <v>484</v>
      </c>
      <c r="C16" s="66" t="s">
        <v>159</v>
      </c>
      <c r="D16" s="90" t="s">
        <v>154</v>
      </c>
      <c r="E16" s="46">
        <v>10000</v>
      </c>
      <c r="F16" s="61">
        <f>CPU_palma!I105</f>
        <v>0.09</v>
      </c>
      <c r="G16" s="59">
        <f>E16*F16</f>
        <v>900</v>
      </c>
    </row>
    <row r="17" spans="1:14" ht="14.25" customHeight="1">
      <c r="A17" s="312" t="s">
        <v>105</v>
      </c>
      <c r="B17" s="296" t="s">
        <v>484</v>
      </c>
      <c r="C17" s="28" t="s">
        <v>158</v>
      </c>
      <c r="D17" s="45" t="s">
        <v>154</v>
      </c>
      <c r="E17" s="46">
        <v>10000</v>
      </c>
      <c r="F17" s="59">
        <f>CPU_palma!I131</f>
        <v>0.05</v>
      </c>
      <c r="G17" s="59">
        <f t="shared" si="0"/>
        <v>500</v>
      </c>
    </row>
    <row r="18" spans="1:14" ht="14.25" customHeight="1">
      <c r="A18" s="312" t="s">
        <v>106</v>
      </c>
      <c r="B18" s="296" t="s">
        <v>484</v>
      </c>
      <c r="C18" s="28" t="s">
        <v>160</v>
      </c>
      <c r="D18" s="90" t="s">
        <v>97</v>
      </c>
      <c r="E18" s="292">
        <v>15</v>
      </c>
      <c r="F18" s="292">
        <f>CPU_palma!I158</f>
        <v>35.17</v>
      </c>
      <c r="G18" s="100">
        <f t="shared" si="0"/>
        <v>527.54999999999995</v>
      </c>
    </row>
    <row r="19" spans="1:14" ht="14.25" customHeight="1">
      <c r="A19" s="312">
        <v>2</v>
      </c>
      <c r="B19" s="212"/>
      <c r="C19" s="291" t="s">
        <v>107</v>
      </c>
      <c r="D19" s="45"/>
      <c r="E19" s="62"/>
      <c r="F19" s="63"/>
      <c r="G19" s="57">
        <f>SUM(G20:G26)</f>
        <v>12497.06</v>
      </c>
    </row>
    <row r="20" spans="1:14" ht="14.25" customHeight="1">
      <c r="A20" s="312" t="s">
        <v>36</v>
      </c>
      <c r="B20" s="296" t="s">
        <v>153</v>
      </c>
      <c r="C20" s="64" t="s">
        <v>551</v>
      </c>
      <c r="D20" s="65" t="s">
        <v>12</v>
      </c>
      <c r="E20" s="98">
        <v>20000</v>
      </c>
      <c r="F20" s="61">
        <f>Insumos!E244*1.1906</f>
        <v>0.42</v>
      </c>
      <c r="G20" s="59">
        <f>E20*F20</f>
        <v>8400</v>
      </c>
    </row>
    <row r="21" spans="1:14" ht="24">
      <c r="A21" s="312" t="s">
        <v>39</v>
      </c>
      <c r="B21" s="212" t="s">
        <v>153</v>
      </c>
      <c r="C21" s="294" t="s">
        <v>509</v>
      </c>
      <c r="D21" s="45" t="s">
        <v>112</v>
      </c>
      <c r="E21" s="46">
        <v>750</v>
      </c>
      <c r="F21" s="61">
        <f>Insumos!E237*1.1906</f>
        <v>1.31</v>
      </c>
      <c r="G21" s="59">
        <f t="shared" ref="G21:G26" si="1">E21*F21</f>
        <v>982.5</v>
      </c>
    </row>
    <row r="22" spans="1:14" ht="14.25" customHeight="1">
      <c r="A22" s="312" t="s">
        <v>40</v>
      </c>
      <c r="B22" s="296" t="s">
        <v>153</v>
      </c>
      <c r="C22" s="64" t="s">
        <v>510</v>
      </c>
      <c r="D22" s="45" t="s">
        <v>112</v>
      </c>
      <c r="E22" s="46">
        <v>2</v>
      </c>
      <c r="F22" s="61">
        <f>Insumos!E238*1.1906</f>
        <v>5.95</v>
      </c>
      <c r="G22" s="59">
        <f t="shared" si="1"/>
        <v>11.9</v>
      </c>
    </row>
    <row r="23" spans="1:14" ht="14.25" customHeight="1">
      <c r="A23" s="312" t="s">
        <v>41</v>
      </c>
      <c r="B23" s="296" t="s">
        <v>153</v>
      </c>
      <c r="C23" s="64" t="s">
        <v>511</v>
      </c>
      <c r="D23" s="45" t="s">
        <v>84</v>
      </c>
      <c r="E23" s="46">
        <v>3</v>
      </c>
      <c r="F23" s="61">
        <f>Insumos!E239*1.1906</f>
        <v>30.56</v>
      </c>
      <c r="G23" s="59">
        <f t="shared" si="1"/>
        <v>91.68</v>
      </c>
    </row>
    <row r="24" spans="1:14" ht="14.25" customHeight="1">
      <c r="A24" s="312" t="s">
        <v>42</v>
      </c>
      <c r="B24" s="296">
        <v>159</v>
      </c>
      <c r="C24" s="64" t="s">
        <v>109</v>
      </c>
      <c r="D24" s="45" t="s">
        <v>37</v>
      </c>
      <c r="E24" s="46">
        <v>20</v>
      </c>
      <c r="F24" s="61">
        <f>Insumos!E243*1.1906</f>
        <v>124.94</v>
      </c>
      <c r="G24" s="59">
        <f t="shared" si="1"/>
        <v>2498.8000000000002</v>
      </c>
    </row>
    <row r="25" spans="1:14" ht="14.25" customHeight="1">
      <c r="A25" s="312" t="s">
        <v>108</v>
      </c>
      <c r="B25" s="296" t="s">
        <v>153</v>
      </c>
      <c r="C25" s="64" t="s">
        <v>513</v>
      </c>
      <c r="D25" s="45" t="s">
        <v>112</v>
      </c>
      <c r="E25" s="46">
        <v>100</v>
      </c>
      <c r="F25" s="61">
        <f>Insumos!E240*1.1906</f>
        <v>1.55</v>
      </c>
      <c r="G25" s="59">
        <f t="shared" si="1"/>
        <v>155</v>
      </c>
    </row>
    <row r="26" spans="1:14" ht="14.25" customHeight="1">
      <c r="A26" s="312" t="s">
        <v>110</v>
      </c>
      <c r="B26" s="296" t="s">
        <v>153</v>
      </c>
      <c r="C26" s="64" t="s">
        <v>514</v>
      </c>
      <c r="D26" s="45" t="s">
        <v>157</v>
      </c>
      <c r="E26" s="46">
        <v>3</v>
      </c>
      <c r="F26" s="61">
        <f>Insumos!E241*1.1906</f>
        <v>119.06</v>
      </c>
      <c r="G26" s="59">
        <f t="shared" si="1"/>
        <v>357.18</v>
      </c>
      <c r="N26" s="1">
        <f>3985.39*2</f>
        <v>7970.78</v>
      </c>
    </row>
    <row r="27" spans="1:14" ht="15">
      <c r="A27" s="313"/>
      <c r="B27" s="249"/>
      <c r="C27" s="48"/>
      <c r="D27" s="37"/>
      <c r="E27" s="49" t="s">
        <v>9</v>
      </c>
      <c r="F27" s="50"/>
      <c r="G27" s="51">
        <f>G10+G19</f>
        <v>18318.349999999999</v>
      </c>
    </row>
    <row r="28" spans="1:14">
      <c r="A28" s="314"/>
    </row>
    <row r="33" spans="6:6">
      <c r="F33" s="42">
        <f>104.94*1.208</f>
        <v>126.77</v>
      </c>
    </row>
  </sheetData>
  <sheetProtection selectLockedCells="1" selectUnlockedCells="1"/>
  <mergeCells count="14">
    <mergeCell ref="C6:G6"/>
    <mergeCell ref="A1:G1"/>
    <mergeCell ref="A2:G2"/>
    <mergeCell ref="A3:G3"/>
    <mergeCell ref="A4:G4"/>
    <mergeCell ref="A5:G5"/>
    <mergeCell ref="A7:C7"/>
    <mergeCell ref="D7:G7"/>
    <mergeCell ref="F8:G8"/>
    <mergeCell ref="A8:A9"/>
    <mergeCell ref="C8:C9"/>
    <mergeCell ref="D8:D9"/>
    <mergeCell ref="E8:E9"/>
    <mergeCell ref="B8:B9"/>
  </mergeCells>
  <phoneticPr fontId="8" type="noConversion"/>
  <printOptions horizontalCentered="1"/>
  <pageMargins left="0.51180555555555551" right="0.38" top="0.78749999999999998" bottom="0.78749999999999998" header="0.51180555555555551" footer="0.51180555555555551"/>
  <pageSetup paperSize="9" scale="78" firstPageNumber="0" orientation="portrait" horizontalDpi="300" verticalDpi="300" r:id="rId1"/>
  <headerFooter alignWithMargins="0"/>
  <drawing r:id="rId2"/>
  <legacyDrawing r:id="rId3"/>
  <oleObjects>
    <oleObject progId="Figura do Microsoft Photo Editor 3.0" shapeId="6354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24</vt:i4>
      </vt:variant>
    </vt:vector>
  </HeadingPairs>
  <TitlesOfParts>
    <vt:vector size="34" baseType="lpstr">
      <vt:lpstr>Resumo TOTAL 15 UNID</vt:lpstr>
      <vt:lpstr>Resumo</vt:lpstr>
      <vt:lpstr>RESUMO_CPU</vt:lpstr>
      <vt:lpstr>Orçamento_Galpão</vt:lpstr>
      <vt:lpstr>CPU_GALPÃO</vt:lpstr>
      <vt:lpstr>Casa para Elétrico</vt:lpstr>
      <vt:lpstr>Insumos</vt:lpstr>
      <vt:lpstr>Orçamento Gotejamento</vt:lpstr>
      <vt:lpstr>Implantação de PALMA</vt:lpstr>
      <vt:lpstr>CPU_palma</vt:lpstr>
      <vt:lpstr>CPU_GALPÃO!Area_de_impressao</vt:lpstr>
      <vt:lpstr>CPU_palma!Area_de_impressao</vt:lpstr>
      <vt:lpstr>'Implantação de PALMA'!Area_de_impressao</vt:lpstr>
      <vt:lpstr>Insumos!Area_de_impressao</vt:lpstr>
      <vt:lpstr>'Orçamento Gotejamento'!Area_de_impressao</vt:lpstr>
      <vt:lpstr>Orçamento_Galpão!Area_de_impressao</vt:lpstr>
      <vt:lpstr>Resumo!Area_de_impressao</vt:lpstr>
      <vt:lpstr>'Resumo TOTAL 15 UNID'!Area_de_impressao</vt:lpstr>
      <vt:lpstr>RESUMO_CPU!Area_de_impressao</vt:lpstr>
      <vt:lpstr>'Implantação de PALMA'!Excel_BuiltIn_Print_Area</vt:lpstr>
      <vt:lpstr>'Orçamento Gotejamento'!Excel_BuiltIn_Print_Area</vt:lpstr>
      <vt:lpstr>Resumo!Excel_BuiltIn_Print_Area</vt:lpstr>
      <vt:lpstr>'Resumo TOTAL 15 UNID'!Excel_BuiltIn_Print_Area</vt:lpstr>
      <vt:lpstr>'Implantação de PALMA'!Excel_BuiltIn_Print_Titles</vt:lpstr>
      <vt:lpstr>'Orçamento Gotejamento'!Excel_BuiltIn_Print_Titles</vt:lpstr>
      <vt:lpstr>Orçamento_Galpão!Excel_BuiltIn_Print_Titles</vt:lpstr>
      <vt:lpstr>Resumo!Excel_BuiltIn_Print_Titles</vt:lpstr>
      <vt:lpstr>'Resumo TOTAL 15 UNID'!Excel_BuiltIn_Print_Titles</vt:lpstr>
      <vt:lpstr>'Implantação de PALMA'!Titulos_de_impressao</vt:lpstr>
      <vt:lpstr>Insumos!Titulos_de_impressao</vt:lpstr>
      <vt:lpstr>'Orçamento Gotejamento'!Titulos_de_impressao</vt:lpstr>
      <vt:lpstr>Orçamento_Galpão!Titulos_de_impressao</vt:lpstr>
      <vt:lpstr>Resumo!Titulos_de_impressao</vt:lpstr>
      <vt:lpstr>'Resumo TOTAL 15 UNID'!Titulos_de_impressao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Petrucio</dc:creator>
  <cp:lastModifiedBy>gildemar de oliveira santos</cp:lastModifiedBy>
  <cp:lastPrinted>2013-11-06T14:02:33Z</cp:lastPrinted>
  <dcterms:created xsi:type="dcterms:W3CDTF">2013-09-03T02:40:17Z</dcterms:created>
  <dcterms:modified xsi:type="dcterms:W3CDTF">2014-01-08T17:42:20Z</dcterms:modified>
</cp:coreProperties>
</file>