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60" yWindow="-30" windowWidth="9540" windowHeight="8625" tabRatio="552" firstSheet="2" activeTab="4"/>
  </bookViews>
  <sheets>
    <sheet name="Insumos" sheetId="5" r:id="rId1"/>
    <sheet name="CPU" sheetId="7" r:id="rId2"/>
    <sheet name="Serviços " sheetId="9" r:id="rId3"/>
    <sheet name="Veiculo" sheetId="17" r:id="rId4"/>
    <sheet name="PO - I" sheetId="19" r:id="rId5"/>
    <sheet name="Deslocamento" sheetId="20" r:id="rId6"/>
    <sheet name="Dados dos Reservatórios" sheetId="21" r:id="rId7"/>
    <sheet name="Coordenadas" sheetId="2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aga16">[1]Insumos!#REF!</definedName>
    <definedName name="___asc321">[1]Insumos!#REF!</definedName>
    <definedName name="___bur3220">[1]Insumos!#REF!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[1]Insumos!#REF!</definedName>
    <definedName name="___ccr12">[1]Insumos!#REF!</definedName>
    <definedName name="___cva32">[1]Insumos!#REF!</definedName>
    <definedName name="___cva50">[1]Insumos!#REF!</definedName>
    <definedName name="___cva60">[1]Insumos!#REF!</definedName>
    <definedName name="___cve45100">[1]Insumos!#REF!</definedName>
    <definedName name="___cve90100">[1]Insumos!#REF!</definedName>
    <definedName name="___cve9040">[1]Insumos!#REF!</definedName>
    <definedName name="___djm10">[1]Insumos!#REF!</definedName>
    <definedName name="___djm15">[1]Insumos!#REF!</definedName>
    <definedName name="___epl2">[1]Insumos!#REF!</definedName>
    <definedName name="___epl5">[1]Insumos!#REF!</definedName>
    <definedName name="___est15">[1]Insumos!#REF!</definedName>
    <definedName name="___fil1">[1]Insumos!#REF!</definedName>
    <definedName name="___fil2">[1]Insumos!#REF!</definedName>
    <definedName name="___fio12">[1]Insumos!#REF!</definedName>
    <definedName name="___fis5">[1]Insumos!#REF!</definedName>
    <definedName name="___flf50">[1]Insumos!#REF!</definedName>
    <definedName name="___flf60">[1]Insumos!#REF!</definedName>
    <definedName name="___fpd12">[1]Insumos!#REF!</definedName>
    <definedName name="___fvr10">[1]Insumos!#REF!</definedName>
    <definedName name="___itu1">[1]Insumos!#REF!</definedName>
    <definedName name="___jla20">[1]Insumos!#REF!</definedName>
    <definedName name="___jla32">[1]Insumos!#REF!</definedName>
    <definedName name="___lpi100">[1]Insumos!#REF!</definedName>
    <definedName name="___lvg10060">[1]Insumos!#REF!</definedName>
    <definedName name="___lvp32">[1]Insumos!#REF!</definedName>
    <definedName name="___lxa1">#REF!</definedName>
    <definedName name="___man50">[1]Insumos!#REF!</definedName>
    <definedName name="___ope1">[1]Insumos!#REF!</definedName>
    <definedName name="___ope2">[1]Insumos!#REF!</definedName>
    <definedName name="___ope3">[1]Insumos!#REF!</definedName>
    <definedName name="___pne1">[1]Insumos!#REF!</definedName>
    <definedName name="___pne2">[1]Insumos!#REF!</definedName>
    <definedName name="___prg1515">[1]Insumos!#REF!</definedName>
    <definedName name="___prg1827">[1]Insumos!#REF!</definedName>
    <definedName name="___ptc7">#REF!</definedName>
    <definedName name="___ptm6">[1]Insumos!#REF!</definedName>
    <definedName name="___qdm3">[1]Insumos!#REF!</definedName>
    <definedName name="___rcm10">[1]Insumos!#REF!</definedName>
    <definedName name="___rcm15">[1]Insumos!#REF!</definedName>
    <definedName name="___rcm20">[1]Insumos!#REF!</definedName>
    <definedName name="___rcm5">[1]Insumos!#REF!</definedName>
    <definedName name="___res10">[1]Insumos!#REF!</definedName>
    <definedName name="___res15">[1]Insumos!#REF!</definedName>
    <definedName name="___res5">[1]Insumos!#REF!</definedName>
    <definedName name="___rge32">[1]Insumos!#REF!</definedName>
    <definedName name="___rgf60">[1]Insumos!#REF!</definedName>
    <definedName name="___rgp1">[1]Insumos!#REF!</definedName>
    <definedName name="___tap100">[1]Insumos!#REF!</definedName>
    <definedName name="___tb112">[1]Insumos!#REF!</definedName>
    <definedName name="___tb16">[1]Insumos!#REF!</definedName>
    <definedName name="___tb19">[1]Insumos!#REF!</definedName>
    <definedName name="___tba20">[1]Insumos!#REF!</definedName>
    <definedName name="___tba32">[1]Insumos!#REF!</definedName>
    <definedName name="___tba50">[1]Insumos!#REF!</definedName>
    <definedName name="___tba60">[1]Insumos!#REF!</definedName>
    <definedName name="___tbe100">[1]Insumos!#REF!</definedName>
    <definedName name="___tbe40">[1]Insumos!#REF!</definedName>
    <definedName name="___tbe50">[1]Insumos!#REF!</definedName>
    <definedName name="___tca80">[1]Insumos!#REF!</definedName>
    <definedName name="___tea32">[1]Insumos!#REF!</definedName>
    <definedName name="___tea4560">[1]Insumos!#REF!</definedName>
    <definedName name="___tee100">[1]Insumos!#REF!</definedName>
    <definedName name="___ter10050">[1]Insumos!#REF!</definedName>
    <definedName name="___tfg50">[1]Insumos!#REF!</definedName>
    <definedName name="___tlf6">[1]Insumos!#REF!</definedName>
    <definedName name="___tub10012">[1]Insumos!#REF!</definedName>
    <definedName name="___tub10015">[1]Insumos!#REF!</definedName>
    <definedName name="___tub10020">[1]Insumos!#REF!</definedName>
    <definedName name="___tub15012">[1]Insumos!#REF!</definedName>
    <definedName name="___tub4012">[1]Insumos!#REF!</definedName>
    <definedName name="___tub4015">[1]Insumos!#REF!</definedName>
    <definedName name="___tub4020">[1]Insumos!#REF!</definedName>
    <definedName name="___tub5012">[1]Insumos!#REF!</definedName>
    <definedName name="___tub5015">[1]Insumos!#REF!</definedName>
    <definedName name="___tub5020">[1]Insumos!#REF!</definedName>
    <definedName name="___tub7512">[1]Insumos!#REF!</definedName>
    <definedName name="___tub7515">[1]Insumos!#REF!</definedName>
    <definedName name="___tub7520">[1]Insumos!#REF!</definedName>
    <definedName name="__aga14">[1]Insumos!#REF!</definedName>
    <definedName name="__aga16" localSheetId="4">[1]Insumos!#REF!</definedName>
    <definedName name="__aga16">[1]Insumos!#REF!</definedName>
    <definedName name="__asc321" localSheetId="4">[1]Insumos!#REF!</definedName>
    <definedName name="__asc321">[1]Insumos!#REF!</definedName>
    <definedName name="__bur3220" localSheetId="4">[1]Insumos!#REF!</definedName>
    <definedName name="__bur3220">[1]Insumos!#REF!</definedName>
    <definedName name="__C930I" localSheetId="4">#REF!</definedName>
    <definedName name="__C930I">#REF!</definedName>
    <definedName name="__C930P" localSheetId="4">#REF!</definedName>
    <definedName name="__C930P">#REF!</definedName>
    <definedName name="__C966I" localSheetId="4">#REF!</definedName>
    <definedName name="__C966I">#REF!</definedName>
    <definedName name="__C966P" localSheetId="4">#REF!</definedName>
    <definedName name="__C966P">#REF!</definedName>
    <definedName name="__C996P" localSheetId="4">#REF!</definedName>
    <definedName name="__C996P">#REF!</definedName>
    <definedName name="__cap20" localSheetId="4">[1]Insumos!#REF!</definedName>
    <definedName name="__cap20">[1]Insumos!#REF!</definedName>
    <definedName name="__ccr12" localSheetId="4">[1]Insumos!#REF!</definedName>
    <definedName name="__ccr12">[1]Insumos!#REF!</definedName>
    <definedName name="__cva32" localSheetId="4">[1]Insumos!#REF!</definedName>
    <definedName name="__cva32">[1]Insumos!#REF!</definedName>
    <definedName name="__cva50" localSheetId="4">[1]Insumos!#REF!</definedName>
    <definedName name="__cva50">[1]Insumos!#REF!</definedName>
    <definedName name="__cva60" localSheetId="4">[1]Insumos!#REF!</definedName>
    <definedName name="__cva60">[1]Insumos!#REF!</definedName>
    <definedName name="__cve45100" localSheetId="4">[1]Insumos!#REF!</definedName>
    <definedName name="__cve45100">[1]Insumos!#REF!</definedName>
    <definedName name="__cve90100" localSheetId="4">[1]Insumos!#REF!</definedName>
    <definedName name="__cve90100">[1]Insumos!#REF!</definedName>
    <definedName name="__cve9040" localSheetId="4">[1]Insumos!#REF!</definedName>
    <definedName name="__cve9040">[1]Insumos!#REF!</definedName>
    <definedName name="__djm10" localSheetId="4">[1]Insumos!#REF!</definedName>
    <definedName name="__djm10">[1]Insumos!#REF!</definedName>
    <definedName name="__djm15" localSheetId="4">[1]Insumos!#REF!</definedName>
    <definedName name="__djm15">[1]Insumos!#REF!</definedName>
    <definedName name="__epl2" localSheetId="4">[1]Insumos!#REF!</definedName>
    <definedName name="__epl2">[1]Insumos!#REF!</definedName>
    <definedName name="__epl5" localSheetId="4">[1]Insumos!#REF!</definedName>
    <definedName name="__epl5">[1]Insumos!#REF!</definedName>
    <definedName name="__est15" localSheetId="4">[1]Insumos!#REF!</definedName>
    <definedName name="__est15">[1]Insumos!#REF!</definedName>
    <definedName name="__fil1" localSheetId="4">[1]Insumos!#REF!</definedName>
    <definedName name="__fil1">[1]Insumos!#REF!</definedName>
    <definedName name="__fil2" localSheetId="4">[1]Insumos!#REF!</definedName>
    <definedName name="__fil2">[1]Insumos!#REF!</definedName>
    <definedName name="__fio12" localSheetId="4">[1]Insumos!#REF!</definedName>
    <definedName name="__fio12">[1]Insumos!#REF!</definedName>
    <definedName name="__fis5" localSheetId="4">[1]Insumos!#REF!</definedName>
    <definedName name="__fis5">[1]Insumos!#REF!</definedName>
    <definedName name="__flf50" localSheetId="4">[1]Insumos!#REF!</definedName>
    <definedName name="__flf50">[1]Insumos!#REF!</definedName>
    <definedName name="__flf60" localSheetId="4">[1]Insumos!#REF!</definedName>
    <definedName name="__flf60">[1]Insumos!#REF!</definedName>
    <definedName name="__fpd12" localSheetId="4">[1]Insumos!#REF!</definedName>
    <definedName name="__fpd12">[1]Insumos!#REF!</definedName>
    <definedName name="__fvr10" localSheetId="4">[1]Insumos!#REF!</definedName>
    <definedName name="__fvr10">[1]Insumos!#REF!</definedName>
    <definedName name="__itu1" localSheetId="4">[1]Insumos!#REF!</definedName>
    <definedName name="__itu1">[1]Insumos!#REF!</definedName>
    <definedName name="__jla20" localSheetId="4">[1]Insumos!#REF!</definedName>
    <definedName name="__jla20">[1]Insumos!#REF!</definedName>
    <definedName name="__jla32" localSheetId="4">[1]Insumos!#REF!</definedName>
    <definedName name="__jla32">[1]Insumos!#REF!</definedName>
    <definedName name="__lpi100" localSheetId="4">[1]Insumos!#REF!</definedName>
    <definedName name="__lpi100">[1]Insumos!#REF!</definedName>
    <definedName name="__lvg10060" localSheetId="4">[1]Insumos!#REF!</definedName>
    <definedName name="__lvg10060">[1]Insumos!#REF!</definedName>
    <definedName name="__lvp32" localSheetId="4">[1]Insumos!#REF!</definedName>
    <definedName name="__lvp32">[1]Insumos!#REF!</definedName>
    <definedName name="__lxa1" localSheetId="4">#REF!</definedName>
    <definedName name="__lxa1">#REF!</definedName>
    <definedName name="__man50" localSheetId="4">[1]Insumos!#REF!</definedName>
    <definedName name="__man50">[1]Insumos!#REF!</definedName>
    <definedName name="__ope1" localSheetId="4">[1]Insumos!#REF!</definedName>
    <definedName name="__ope1">[1]Insumos!#REF!</definedName>
    <definedName name="__ope2" localSheetId="4">[1]Insumos!#REF!</definedName>
    <definedName name="__ope2">[1]Insumos!#REF!</definedName>
    <definedName name="__ope3" localSheetId="4">[1]Insumos!#REF!</definedName>
    <definedName name="__ope3">[1]Insumos!#REF!</definedName>
    <definedName name="__pne1" localSheetId="4">[1]Insumos!#REF!</definedName>
    <definedName name="__pne1">[1]Insumos!#REF!</definedName>
    <definedName name="__pne2" localSheetId="4">[1]Insumos!#REF!</definedName>
    <definedName name="__pne2">[1]Insumos!#REF!</definedName>
    <definedName name="__prg1515" localSheetId="4">[1]Insumos!#REF!</definedName>
    <definedName name="__prg1515">[1]Insumos!#REF!</definedName>
    <definedName name="__prg1827" localSheetId="4">[1]Insumos!#REF!</definedName>
    <definedName name="__prg1827">[1]Insumos!#REF!</definedName>
    <definedName name="__ptc7" localSheetId="4">#REF!</definedName>
    <definedName name="__ptc7">#REF!</definedName>
    <definedName name="__ptm6" localSheetId="4">[1]Insumos!#REF!</definedName>
    <definedName name="__ptm6">[1]Insumos!#REF!</definedName>
    <definedName name="__qdm3" localSheetId="4">[1]Insumos!#REF!</definedName>
    <definedName name="__qdm3">[1]Insumos!#REF!</definedName>
    <definedName name="__rcm10" localSheetId="4">[1]Insumos!#REF!</definedName>
    <definedName name="__rcm10">[1]Insumos!#REF!</definedName>
    <definedName name="__rcm15" localSheetId="4">[1]Insumos!#REF!</definedName>
    <definedName name="__rcm15">[1]Insumos!#REF!</definedName>
    <definedName name="__rcm20" localSheetId="4">[1]Insumos!#REF!</definedName>
    <definedName name="__rcm20">[1]Insumos!#REF!</definedName>
    <definedName name="__rcm5" localSheetId="4">[1]Insumos!#REF!</definedName>
    <definedName name="__rcm5">[1]Insumos!#REF!</definedName>
    <definedName name="__res10" localSheetId="4">[1]Insumos!#REF!</definedName>
    <definedName name="__res10">[1]Insumos!#REF!</definedName>
    <definedName name="__res15" localSheetId="4">[1]Insumos!#REF!</definedName>
    <definedName name="__res15">[1]Insumos!#REF!</definedName>
    <definedName name="__res5" localSheetId="4">[1]Insumos!#REF!</definedName>
    <definedName name="__res5">[1]Insumos!#REF!</definedName>
    <definedName name="__rge32" localSheetId="4">[1]Insumos!#REF!</definedName>
    <definedName name="__rge32">[1]Insumos!#REF!</definedName>
    <definedName name="__rgf60" localSheetId="4">[1]Insumos!#REF!</definedName>
    <definedName name="__rgf60">[1]Insumos!#REF!</definedName>
    <definedName name="__rgp1" localSheetId="4">[1]Insumos!#REF!</definedName>
    <definedName name="__rgp1">[1]Insumos!#REF!</definedName>
    <definedName name="__tap100" localSheetId="4">[1]Insumos!#REF!</definedName>
    <definedName name="__tap100">[1]Insumos!#REF!</definedName>
    <definedName name="__tb112" localSheetId="4">[1]Insumos!#REF!</definedName>
    <definedName name="__tb112">[1]Insumos!#REF!</definedName>
    <definedName name="__tb16" localSheetId="4">[1]Insumos!#REF!</definedName>
    <definedName name="__tb16">[1]Insumos!#REF!</definedName>
    <definedName name="__tb19" localSheetId="4">[1]Insumos!#REF!</definedName>
    <definedName name="__tb19">[1]Insumos!#REF!</definedName>
    <definedName name="__tba20" localSheetId="4">[1]Insumos!#REF!</definedName>
    <definedName name="__tba20">[1]Insumos!#REF!</definedName>
    <definedName name="__tba32" localSheetId="4">[1]Insumos!#REF!</definedName>
    <definedName name="__tba32">[1]Insumos!#REF!</definedName>
    <definedName name="__tba50" localSheetId="4">[1]Insumos!#REF!</definedName>
    <definedName name="__tba50">[1]Insumos!#REF!</definedName>
    <definedName name="__tba60" localSheetId="4">[1]Insumos!#REF!</definedName>
    <definedName name="__tba60">[1]Insumos!#REF!</definedName>
    <definedName name="__tbe100" localSheetId="4">[1]Insumos!#REF!</definedName>
    <definedName name="__tbe100">[1]Insumos!#REF!</definedName>
    <definedName name="__tbe40" localSheetId="4">[1]Insumos!#REF!</definedName>
    <definedName name="__tbe40">[1]Insumos!#REF!</definedName>
    <definedName name="__tbe50" localSheetId="4">[1]Insumos!#REF!</definedName>
    <definedName name="__tbe50">[1]Insumos!#REF!</definedName>
    <definedName name="__tca80" localSheetId="4">[1]Insumos!#REF!</definedName>
    <definedName name="__tca80">[1]Insumos!#REF!</definedName>
    <definedName name="__tea32" localSheetId="4">[1]Insumos!#REF!</definedName>
    <definedName name="__tea32">[1]Insumos!#REF!</definedName>
    <definedName name="__tea4560" localSheetId="4">[1]Insumos!#REF!</definedName>
    <definedName name="__tea4560">[1]Insumos!#REF!</definedName>
    <definedName name="__tee100" localSheetId="4">[1]Insumos!#REF!</definedName>
    <definedName name="__tee100">[1]Insumos!#REF!</definedName>
    <definedName name="__ter10050" localSheetId="4">[1]Insumos!#REF!</definedName>
    <definedName name="__ter10050">[1]Insumos!#REF!</definedName>
    <definedName name="__tfg50" localSheetId="4">[1]Insumos!#REF!</definedName>
    <definedName name="__tfg50">[1]Insumos!#REF!</definedName>
    <definedName name="__tlf6" localSheetId="4">[1]Insumos!#REF!</definedName>
    <definedName name="__tlf6">[1]Insumos!#REF!</definedName>
    <definedName name="__tub10012" localSheetId="4">[1]Insumos!#REF!</definedName>
    <definedName name="__tub10012">[1]Insumos!#REF!</definedName>
    <definedName name="__tub10015" localSheetId="4">[1]Insumos!#REF!</definedName>
    <definedName name="__tub10015">[1]Insumos!#REF!</definedName>
    <definedName name="__tub10020" localSheetId="4">[1]Insumos!#REF!</definedName>
    <definedName name="__tub10020">[1]Insumos!#REF!</definedName>
    <definedName name="__tub15012" localSheetId="4">[1]Insumos!#REF!</definedName>
    <definedName name="__tub15012">[1]Insumos!#REF!</definedName>
    <definedName name="__tub4012" localSheetId="4">[1]Insumos!#REF!</definedName>
    <definedName name="__tub4012">[1]Insumos!#REF!</definedName>
    <definedName name="__tub4015" localSheetId="4">[1]Insumos!#REF!</definedName>
    <definedName name="__tub4015">[1]Insumos!#REF!</definedName>
    <definedName name="__tub4020" localSheetId="4">[1]Insumos!#REF!</definedName>
    <definedName name="__tub4020">[1]Insumos!#REF!</definedName>
    <definedName name="__tub5012" localSheetId="4">[1]Insumos!#REF!</definedName>
    <definedName name="__tub5012">[1]Insumos!#REF!</definedName>
    <definedName name="__tub5015" localSheetId="4">[1]Insumos!#REF!</definedName>
    <definedName name="__tub5015">[1]Insumos!#REF!</definedName>
    <definedName name="__tub5020" localSheetId="4">[1]Insumos!#REF!</definedName>
    <definedName name="__tub5020">[1]Insumos!#REF!</definedName>
    <definedName name="__tub7512" localSheetId="4">[1]Insumos!#REF!</definedName>
    <definedName name="__tub7512">[1]Insumos!#REF!</definedName>
    <definedName name="__tub7515" localSheetId="4">[1]Insumos!#REF!</definedName>
    <definedName name="__tub7515">[1]Insumos!#REF!</definedName>
    <definedName name="__tub7520" localSheetId="4">[1]Insumos!#REF!</definedName>
    <definedName name="__tub7520">[1]Insumos!#REF!</definedName>
    <definedName name="_aga14" localSheetId="4">[1]Insumos!#REF!</definedName>
    <definedName name="_aga14">[1]Insumos!#REF!</definedName>
    <definedName name="_aga16" localSheetId="4">[1]Insumos!#REF!</definedName>
    <definedName name="_aga16">[1]Insumos!#REF!</definedName>
    <definedName name="_asc321" localSheetId="4">[1]Insumos!#REF!</definedName>
    <definedName name="_asc321">[1]Insumos!#REF!</definedName>
    <definedName name="_bur3220" localSheetId="4">[1]Insumos!#REF!</definedName>
    <definedName name="_bur3220">[1]Insumos!#REF!</definedName>
    <definedName name="_C930I" localSheetId="4">#REF!</definedName>
    <definedName name="_C930I">#REF!</definedName>
    <definedName name="_C930P" localSheetId="4">#REF!</definedName>
    <definedName name="_C930P">#REF!</definedName>
    <definedName name="_C966I" localSheetId="4">#REF!</definedName>
    <definedName name="_C966I">#REF!</definedName>
    <definedName name="_C966P" localSheetId="4">#REF!</definedName>
    <definedName name="_C966P">#REF!</definedName>
    <definedName name="_C996P" localSheetId="4">#REF!</definedName>
    <definedName name="_C996P">#REF!</definedName>
    <definedName name="_cap20" localSheetId="4">[1]Insumos!#REF!</definedName>
    <definedName name="_cap20">[1]Insumos!#REF!</definedName>
    <definedName name="_ccr12" localSheetId="4">[1]Insumos!#REF!</definedName>
    <definedName name="_ccr12">[1]Insumos!#REF!</definedName>
    <definedName name="_cva32" localSheetId="4">[1]Insumos!#REF!</definedName>
    <definedName name="_cva32">[1]Insumos!#REF!</definedName>
    <definedName name="_cva50" localSheetId="4">[1]Insumos!#REF!</definedName>
    <definedName name="_cva50">[1]Insumos!#REF!</definedName>
    <definedName name="_cva60" localSheetId="4">[1]Insumos!#REF!</definedName>
    <definedName name="_cva60">[1]Insumos!#REF!</definedName>
    <definedName name="_cve45100" localSheetId="4">[1]Insumos!#REF!</definedName>
    <definedName name="_cve45100">[1]Insumos!#REF!</definedName>
    <definedName name="_cve90100" localSheetId="4">[1]Insumos!#REF!</definedName>
    <definedName name="_cve90100">[1]Insumos!#REF!</definedName>
    <definedName name="_cve9040" localSheetId="4">[1]Insumos!#REF!</definedName>
    <definedName name="_cve9040">[1]Insumos!#REF!</definedName>
    <definedName name="_djm10" localSheetId="4">[1]Insumos!#REF!</definedName>
    <definedName name="_djm10">[1]Insumos!#REF!</definedName>
    <definedName name="_djm15" localSheetId="4">[1]Insumos!#REF!</definedName>
    <definedName name="_djm15">[1]Insumos!#REF!</definedName>
    <definedName name="_epl2" localSheetId="4">[1]Insumos!#REF!</definedName>
    <definedName name="_epl2">[1]Insumos!#REF!</definedName>
    <definedName name="_epl5" localSheetId="4">[1]Insumos!#REF!</definedName>
    <definedName name="_epl5">[1]Insumos!#REF!</definedName>
    <definedName name="_est15" localSheetId="4">[1]Insumos!#REF!</definedName>
    <definedName name="_est15">[1]Insumos!#REF!</definedName>
    <definedName name="_fil1" localSheetId="4">[1]Insumos!#REF!</definedName>
    <definedName name="_fil1">[1]Insumos!#REF!</definedName>
    <definedName name="_fil2" localSheetId="4">[1]Insumos!#REF!</definedName>
    <definedName name="_fil2">[1]Insumos!#REF!</definedName>
    <definedName name="_xlnm._FilterDatabase" localSheetId="4" hidden="1">'PO - I'!#REF!</definedName>
    <definedName name="_xlnm._FilterDatabase" localSheetId="2" hidden="1">'Serviços '!#REF!</definedName>
    <definedName name="_fio12" localSheetId="4">[1]Insumos!#REF!</definedName>
    <definedName name="_fio12">[1]Insumos!#REF!</definedName>
    <definedName name="_fis5" localSheetId="4">[1]Insumos!#REF!</definedName>
    <definedName name="_fis5">[1]Insumos!#REF!</definedName>
    <definedName name="_flf50" localSheetId="4">[1]Insumos!#REF!</definedName>
    <definedName name="_flf50">[1]Insumos!#REF!</definedName>
    <definedName name="_flf60" localSheetId="4">[1]Insumos!#REF!</definedName>
    <definedName name="_flf60">[1]Insumos!#REF!</definedName>
    <definedName name="_fpd12" localSheetId="4">[1]Insumos!#REF!</definedName>
    <definedName name="_fpd12">[1]Insumos!#REF!</definedName>
    <definedName name="_fvr10" localSheetId="4">[1]Insumos!#REF!</definedName>
    <definedName name="_fvr10">[1]Insumos!#REF!</definedName>
    <definedName name="_itu1" localSheetId="4">[1]Insumos!#REF!</definedName>
    <definedName name="_itu1">[1]Insumos!#REF!</definedName>
    <definedName name="_jla20" localSheetId="4">[1]Insumos!#REF!</definedName>
    <definedName name="_jla20">[1]Insumos!#REF!</definedName>
    <definedName name="_jla32" localSheetId="4">[1]Insumos!#REF!</definedName>
    <definedName name="_jla32">[1]Insumos!#REF!</definedName>
    <definedName name="_lpi100" localSheetId="4">[1]Insumos!#REF!</definedName>
    <definedName name="_lpi100">[1]Insumos!#REF!</definedName>
    <definedName name="_lvg10060" localSheetId="4">[1]Insumos!#REF!</definedName>
    <definedName name="_lvg10060">[1]Insumos!#REF!</definedName>
    <definedName name="_lvp32" localSheetId="4">[1]Insumos!#REF!</definedName>
    <definedName name="_lvp32">[1]Insumos!#REF!</definedName>
    <definedName name="_lxa1" localSheetId="4">#REF!</definedName>
    <definedName name="_lxa1">#REF!</definedName>
    <definedName name="_man50" localSheetId="4">[1]Insumos!#REF!</definedName>
    <definedName name="_man50">[1]Insumos!#REF!</definedName>
    <definedName name="_ope1" localSheetId="4">[1]Insumos!#REF!</definedName>
    <definedName name="_ope1">[1]Insumos!#REF!</definedName>
    <definedName name="_ope2" localSheetId="4">[1]Insumos!#REF!</definedName>
    <definedName name="_ope2">[1]Insumos!#REF!</definedName>
    <definedName name="_ope3" localSheetId="4">[1]Insumos!#REF!</definedName>
    <definedName name="_ope3">[1]Insumos!#REF!</definedName>
    <definedName name="_pne1" localSheetId="4">[1]Insumos!#REF!</definedName>
    <definedName name="_pne1">[1]Insumos!#REF!</definedName>
    <definedName name="_pne2" localSheetId="4">[1]Insumos!#REF!</definedName>
    <definedName name="_pne2">[1]Insumos!#REF!</definedName>
    <definedName name="_prg1515" localSheetId="4">[1]Insumos!#REF!</definedName>
    <definedName name="_prg1515">[1]Insumos!#REF!</definedName>
    <definedName name="_prg1827" localSheetId="4">[1]Insumos!#REF!</definedName>
    <definedName name="_prg1827">[1]Insumos!#REF!</definedName>
    <definedName name="_ptc7" localSheetId="4">#REF!</definedName>
    <definedName name="_ptc7">#REF!</definedName>
    <definedName name="_ptm6" localSheetId="4">[1]Insumos!#REF!</definedName>
    <definedName name="_ptm6">[1]Insumos!#REF!</definedName>
    <definedName name="_qdm3" localSheetId="4">[1]Insumos!#REF!</definedName>
    <definedName name="_qdm3">[1]Insumos!#REF!</definedName>
    <definedName name="_rcm10" localSheetId="4">[1]Insumos!#REF!</definedName>
    <definedName name="_rcm10">[1]Insumos!#REF!</definedName>
    <definedName name="_rcm15" localSheetId="4">[1]Insumos!#REF!</definedName>
    <definedName name="_rcm15">[1]Insumos!#REF!</definedName>
    <definedName name="_rcm20" localSheetId="4">[1]Insumos!#REF!</definedName>
    <definedName name="_rcm20">[1]Insumos!#REF!</definedName>
    <definedName name="_rcm5" localSheetId="4">[1]Insumos!#REF!</definedName>
    <definedName name="_rcm5">[1]Insumos!#REF!</definedName>
    <definedName name="_res10" localSheetId="4">[1]Insumos!#REF!</definedName>
    <definedName name="_res10">[1]Insumos!#REF!</definedName>
    <definedName name="_res15" localSheetId="4">[1]Insumos!#REF!</definedName>
    <definedName name="_res15">[1]Insumos!#REF!</definedName>
    <definedName name="_res5" localSheetId="4">[1]Insumos!#REF!</definedName>
    <definedName name="_res5">[1]Insumos!#REF!</definedName>
    <definedName name="_rge32" localSheetId="4">[1]Insumos!#REF!</definedName>
    <definedName name="_rge32">[1]Insumos!#REF!</definedName>
    <definedName name="_rgf60" localSheetId="4">[1]Insumos!#REF!</definedName>
    <definedName name="_rgf60">[1]Insumos!#REF!</definedName>
    <definedName name="_rgp1" localSheetId="4">[1]Insumos!#REF!</definedName>
    <definedName name="_rgp1">[1]Insumos!#REF!</definedName>
    <definedName name="_tap100" localSheetId="4">[1]Insumos!#REF!</definedName>
    <definedName name="_tap100">[1]Insumos!#REF!</definedName>
    <definedName name="_tb112" localSheetId="4">[1]Insumos!#REF!</definedName>
    <definedName name="_tb112">[1]Insumos!#REF!</definedName>
    <definedName name="_tb16" localSheetId="4">[1]Insumos!#REF!</definedName>
    <definedName name="_tb16">[1]Insumos!#REF!</definedName>
    <definedName name="_tb19" localSheetId="4">[1]Insumos!#REF!</definedName>
    <definedName name="_tb19">[1]Insumos!#REF!</definedName>
    <definedName name="_tba20" localSheetId="4">[1]Insumos!#REF!</definedName>
    <definedName name="_tba20">[1]Insumos!#REF!</definedName>
    <definedName name="_tba32" localSheetId="4">[1]Insumos!#REF!</definedName>
    <definedName name="_tba32">[1]Insumos!#REF!</definedName>
    <definedName name="_tba50" localSheetId="4">[1]Insumos!#REF!</definedName>
    <definedName name="_tba50">[1]Insumos!#REF!</definedName>
    <definedName name="_tba60" localSheetId="4">[1]Insumos!#REF!</definedName>
    <definedName name="_tba60">[1]Insumos!#REF!</definedName>
    <definedName name="_tbe100" localSheetId="4">[1]Insumos!#REF!</definedName>
    <definedName name="_tbe100">[1]Insumos!#REF!</definedName>
    <definedName name="_tbe40" localSheetId="4">[1]Insumos!#REF!</definedName>
    <definedName name="_tbe40">[1]Insumos!#REF!</definedName>
    <definedName name="_tbe50" localSheetId="4">[1]Insumos!#REF!</definedName>
    <definedName name="_tbe50">[1]Insumos!#REF!</definedName>
    <definedName name="_tca80" localSheetId="4">[1]Insumos!#REF!</definedName>
    <definedName name="_tca80">[1]Insumos!#REF!</definedName>
    <definedName name="_tea32" localSheetId="4">[1]Insumos!#REF!</definedName>
    <definedName name="_tea32">[1]Insumos!#REF!</definedName>
    <definedName name="_tea4560" localSheetId="4">[1]Insumos!#REF!</definedName>
    <definedName name="_tea4560">[1]Insumos!#REF!</definedName>
    <definedName name="_tee100" localSheetId="4">[1]Insumos!#REF!</definedName>
    <definedName name="_tee100">[1]Insumos!#REF!</definedName>
    <definedName name="_ter10050" localSheetId="4">[1]Insumos!#REF!</definedName>
    <definedName name="_ter10050">[1]Insumos!#REF!</definedName>
    <definedName name="_tfg50" localSheetId="4">[1]Insumos!#REF!</definedName>
    <definedName name="_tfg50">[1]Insumos!#REF!</definedName>
    <definedName name="_tlf6" localSheetId="4">[1]Insumos!#REF!</definedName>
    <definedName name="_tlf6">[1]Insumos!#REF!</definedName>
    <definedName name="_tub10012" localSheetId="4">[1]Insumos!#REF!</definedName>
    <definedName name="_tub10012">[1]Insumos!#REF!</definedName>
    <definedName name="_tub10015" localSheetId="4">[1]Insumos!#REF!</definedName>
    <definedName name="_tub10015">[1]Insumos!#REF!</definedName>
    <definedName name="_tub10020" localSheetId="4">[1]Insumos!#REF!</definedName>
    <definedName name="_tub10020">[1]Insumos!#REF!</definedName>
    <definedName name="_tub15012" localSheetId="4">[1]Insumos!#REF!</definedName>
    <definedName name="_tub15012">[1]Insumos!#REF!</definedName>
    <definedName name="_tub4012" localSheetId="4">[1]Insumos!#REF!</definedName>
    <definedName name="_tub4012">[1]Insumos!#REF!</definedName>
    <definedName name="_tub4015" localSheetId="4">[1]Insumos!#REF!</definedName>
    <definedName name="_tub4015">[1]Insumos!#REF!</definedName>
    <definedName name="_tub4020" localSheetId="4">[1]Insumos!#REF!</definedName>
    <definedName name="_tub4020">[1]Insumos!#REF!</definedName>
    <definedName name="_tub5012" localSheetId="4">[1]Insumos!#REF!</definedName>
    <definedName name="_tub5012">[1]Insumos!#REF!</definedName>
    <definedName name="_tub5015" localSheetId="4">[1]Insumos!#REF!</definedName>
    <definedName name="_tub5015">[1]Insumos!#REF!</definedName>
    <definedName name="_tub5020" localSheetId="4">[1]Insumos!#REF!</definedName>
    <definedName name="_tub5020">[1]Insumos!#REF!</definedName>
    <definedName name="_tub7512" localSheetId="4">[1]Insumos!#REF!</definedName>
    <definedName name="_tub7512">[1]Insumos!#REF!</definedName>
    <definedName name="_tub7515" localSheetId="4">[1]Insumos!#REF!</definedName>
    <definedName name="_tub7515">[1]Insumos!#REF!</definedName>
    <definedName name="_tub7520" localSheetId="4">[1]Insumos!#REF!</definedName>
    <definedName name="_tub7520">[1]Insumos!#REF!</definedName>
    <definedName name="A" hidden="1">{#N/A,#N/A,FALSE,"Planilha";#N/A,#N/A,FALSE,"Resumo";#N/A,#N/A,FALSE,"Fisico";#N/A,#N/A,FALSE,"Financeiro";#N/A,#N/A,FALSE,"Financeiro"}</definedName>
    <definedName name="acl" localSheetId="5">[1]Insumos!#REF!</definedName>
    <definedName name="acl" localSheetId="4">[1]Insumos!#REF!</definedName>
    <definedName name="acl">[1]Insumos!#REF!</definedName>
    <definedName name="aço" localSheetId="5">[1]Insumos!#REF!</definedName>
    <definedName name="aço" localSheetId="4">[1]Insumos!#REF!</definedName>
    <definedName name="aço">[1]Insumos!#REF!</definedName>
    <definedName name="ade" localSheetId="5">[1]Insumos!#REF!</definedName>
    <definedName name="ade" localSheetId="4">[1]Insumos!#REF!</definedName>
    <definedName name="ade">[1]Insumos!#REF!</definedName>
    <definedName name="adtimp" localSheetId="5">[1]Insumos!#REF!</definedName>
    <definedName name="adtimp" localSheetId="4">[1]Insumos!#REF!</definedName>
    <definedName name="adtimp">[1]Insumos!#REF!</definedName>
    <definedName name="afi" localSheetId="5">[1]Insumos!#REF!</definedName>
    <definedName name="afi" localSheetId="4">[1]Insumos!#REF!</definedName>
    <definedName name="afi">[1]Insumos!#REF!</definedName>
    <definedName name="afp" localSheetId="5">[1]Insumos!#REF!</definedName>
    <definedName name="afp" localSheetId="4">[1]Insumos!#REF!</definedName>
    <definedName name="afp">[1]Insumos!#REF!</definedName>
    <definedName name="agr" localSheetId="5">[1]Insumos!#REF!</definedName>
    <definedName name="agr" localSheetId="4">[1]Insumos!#REF!</definedName>
    <definedName name="agr">[1]Insumos!#REF!</definedName>
    <definedName name="amc" localSheetId="5">[1]Insumos!#REF!</definedName>
    <definedName name="amc" localSheetId="4">[1]Insumos!#REF!</definedName>
    <definedName name="amc">[1]Insumos!#REF!</definedName>
    <definedName name="amd" localSheetId="5">[1]Insumos!#REF!</definedName>
    <definedName name="amd" localSheetId="4">[1]Insumos!#REF!</definedName>
    <definedName name="amd">[1]Insumos!#REF!</definedName>
    <definedName name="ame" localSheetId="5">[1]Insumos!#REF!</definedName>
    <definedName name="ame" localSheetId="4">[1]Insumos!#REF!</definedName>
    <definedName name="ame">[1]Insumos!#REF!</definedName>
    <definedName name="amm" localSheetId="5">[1]Insumos!#REF!</definedName>
    <definedName name="amm" localSheetId="4">[1]Insumos!#REF!</definedName>
    <definedName name="amm">[1]Insumos!#REF!</definedName>
    <definedName name="anb" localSheetId="5">[1]Insumos!#REF!</definedName>
    <definedName name="anb" localSheetId="4">[1]Insumos!#REF!</definedName>
    <definedName name="anb">[1]Insumos!#REF!</definedName>
    <definedName name="apc" localSheetId="5">#REF!</definedName>
    <definedName name="apc" localSheetId="4">#REF!</definedName>
    <definedName name="apc">#REF!</definedName>
    <definedName name="apmfs" localSheetId="5">[1]Insumos!#REF!</definedName>
    <definedName name="apmfs" localSheetId="4">[1]Insumos!#REF!</definedName>
    <definedName name="apmfs">[1]Insumos!#REF!</definedName>
    <definedName name="are" localSheetId="5">[1]Insumos!#REF!</definedName>
    <definedName name="are" localSheetId="4">[1]Insumos!#REF!</definedName>
    <definedName name="are">[1]Insumos!#REF!</definedName>
    <definedName name="_xlnm.Print_Area" localSheetId="7">Coordenadas!$A$1:$F$12</definedName>
    <definedName name="_xlnm.Print_Area" localSheetId="1">CPU!$B$2:$I$589</definedName>
    <definedName name="_xlnm.Print_Area" localSheetId="5">Deslocamento!$A$1:$H$22</definedName>
    <definedName name="_xlnm.Print_Area" localSheetId="0">Insumos!$B$2:$F$79</definedName>
    <definedName name="_xlnm.Print_Area" localSheetId="2">'Serviços '!$B$2:$H$42</definedName>
    <definedName name="_xlnm.Print_Area" localSheetId="3">Veiculo!$A$1:$D$107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 localSheetId="5">#REF!</definedName>
    <definedName name="B500P" localSheetId="4">#REF!</definedName>
    <definedName name="B500P">#REF!</definedName>
    <definedName name="bcc10.10" localSheetId="5">[1]Insumos!#REF!</definedName>
    <definedName name="bcc10.10" localSheetId="4">[1]Insumos!#REF!</definedName>
    <definedName name="bcc10.10">[1]Insumos!#REF!</definedName>
    <definedName name="bcc10.20" localSheetId="5">[1]Insumos!#REF!</definedName>
    <definedName name="bcc10.20" localSheetId="4">[1]Insumos!#REF!</definedName>
    <definedName name="bcc10.20">[1]Insumos!#REF!</definedName>
    <definedName name="bcc4.5" localSheetId="5">[1]Insumos!#REF!</definedName>
    <definedName name="bcc4.5" localSheetId="4">[1]Insumos!#REF!</definedName>
    <definedName name="bcc4.5">[1]Insumos!#REF!</definedName>
    <definedName name="bcc5.10" localSheetId="5">[1]Insumos!#REF!</definedName>
    <definedName name="bcc5.10" localSheetId="4">[1]Insumos!#REF!</definedName>
    <definedName name="bcc5.10">[1]Insumos!#REF!</definedName>
    <definedName name="bcc5.15" localSheetId="5">[1]Insumos!#REF!</definedName>
    <definedName name="bcc5.15" localSheetId="4">[1]Insumos!#REF!</definedName>
    <definedName name="bcc5.15">[1]Insumos!#REF!</definedName>
    <definedName name="bcc5.20" localSheetId="5">[1]Insumos!#REF!</definedName>
    <definedName name="bcc5.20" localSheetId="4">[1]Insumos!#REF!</definedName>
    <definedName name="bcc5.20">[1]Insumos!#REF!</definedName>
    <definedName name="bcc5.5" localSheetId="5">[1]Insumos!#REF!</definedName>
    <definedName name="bcc5.5" localSheetId="4">[1]Insumos!#REF!</definedName>
    <definedName name="bcc5.5">[1]Insumos!#REF!</definedName>
    <definedName name="bcc6.10" localSheetId="5">[1]Insumos!#REF!</definedName>
    <definedName name="bcc6.10" localSheetId="4">[1]Insumos!#REF!</definedName>
    <definedName name="bcc6.10">[1]Insumos!#REF!</definedName>
    <definedName name="bcc6.15" localSheetId="5">[1]Insumos!#REF!</definedName>
    <definedName name="bcc6.15" localSheetId="4">[1]Insumos!#REF!</definedName>
    <definedName name="bcc6.15">[1]Insumos!#REF!</definedName>
    <definedName name="bcc6.20" localSheetId="5">[1]Insumos!#REF!</definedName>
    <definedName name="bcc6.20" localSheetId="4">[1]Insumos!#REF!</definedName>
    <definedName name="bcc6.20">[1]Insumos!#REF!</definedName>
    <definedName name="bcc6.5" localSheetId="5">[1]Insumos!#REF!</definedName>
    <definedName name="bcc6.5" localSheetId="4">[1]Insumos!#REF!</definedName>
    <definedName name="bcc6.5">[1]Insumos!#REF!</definedName>
    <definedName name="bcc8.10" localSheetId="5">[1]Insumos!#REF!</definedName>
    <definedName name="bcc8.10" localSheetId="4">[1]Insumos!#REF!</definedName>
    <definedName name="bcc8.10">[1]Insumos!#REF!</definedName>
    <definedName name="bcc8.15" localSheetId="5">[1]Insumos!#REF!</definedName>
    <definedName name="bcc8.15" localSheetId="4">[1]Insumos!#REF!</definedName>
    <definedName name="bcc8.15">[1]Insumos!#REF!</definedName>
    <definedName name="bcc8.20" localSheetId="5">[1]Insumos!#REF!</definedName>
    <definedName name="bcc8.20" localSheetId="4">[1]Insumos!#REF!</definedName>
    <definedName name="bcc8.20">[1]Insumos!#REF!</definedName>
    <definedName name="bcc8.5" localSheetId="5">[1]Insumos!#REF!</definedName>
    <definedName name="bcc8.5" localSheetId="4">[1]Insumos!#REF!</definedName>
    <definedName name="bcc8.5">[1]Insumos!#REF!</definedName>
    <definedName name="bcf" localSheetId="5">[1]Insumos!#REF!</definedName>
    <definedName name="bcf" localSheetId="4">[1]Insumos!#REF!</definedName>
    <definedName name="bcf">[1]Insumos!#REF!</definedName>
    <definedName name="bcp" localSheetId="5">[1]Insumos!#REF!</definedName>
    <definedName name="bcp" localSheetId="4">[1]Insumos!#REF!</definedName>
    <definedName name="bcp">[1]Insumos!#REF!</definedName>
    <definedName name="BDI" localSheetId="4">#REF!</definedName>
    <definedName name="BDI" localSheetId="2">#REF!</definedName>
    <definedName name="BDI">#REF!</definedName>
    <definedName name="BDIE">[2]Insumos!$D$5</definedName>
    <definedName name="bet">[1]Insumos!$D$81</definedName>
    <definedName name="bomp2" localSheetId="5">[1]Insumos!#REF!</definedName>
    <definedName name="bomp2" localSheetId="4">[1]Insumos!#REF!</definedName>
    <definedName name="bomp2">[1]Insumos!#REF!</definedName>
    <definedName name="BPF" localSheetId="5">#REF!</definedName>
    <definedName name="BPF" localSheetId="4">#REF!</definedName>
    <definedName name="BPF">#REF!</definedName>
    <definedName name="CA15I" localSheetId="5">#REF!</definedName>
    <definedName name="CA15I" localSheetId="4">#REF!</definedName>
    <definedName name="CA15I">#REF!</definedName>
    <definedName name="CA15P" localSheetId="5">#REF!</definedName>
    <definedName name="CA15P" localSheetId="4">#REF!</definedName>
    <definedName name="CA15P">#REF!</definedName>
    <definedName name="CA25I" localSheetId="5">#REF!</definedName>
    <definedName name="CA25I" localSheetId="4">#REF!</definedName>
    <definedName name="CA25I">#REF!</definedName>
    <definedName name="CA25P" localSheetId="5">#REF!</definedName>
    <definedName name="CA25P" localSheetId="4">#REF!</definedName>
    <definedName name="CA25P">#REF!</definedName>
    <definedName name="caba1_0" localSheetId="5">#REF!</definedName>
    <definedName name="caba1_0" localSheetId="4">#REF!</definedName>
    <definedName name="caba1_0">#REF!</definedName>
    <definedName name="caba4" localSheetId="5">#REF!</definedName>
    <definedName name="caba4" localSheetId="4">#REF!</definedName>
    <definedName name="caba4">#REF!</definedName>
    <definedName name="cal" localSheetId="5">[1]Insumos!#REF!</definedName>
    <definedName name="cal" localSheetId="4">[1]Insumos!#REF!</definedName>
    <definedName name="cal">[1]Insumos!#REF!</definedName>
    <definedName name="calpi" localSheetId="5">[1]Insumos!#REF!</definedName>
    <definedName name="calpi" localSheetId="4">[1]Insumos!#REF!</definedName>
    <definedName name="calpi">[1]Insumos!#REF!</definedName>
    <definedName name="camp" localSheetId="5">[1]Insumos!#REF!</definedName>
    <definedName name="camp" localSheetId="4">[1]Insumos!#REF!</definedName>
    <definedName name="camp">[1]Insumos!#REF!</definedName>
    <definedName name="carro" localSheetId="3">[1]Insumos!#REF!</definedName>
    <definedName name="CB10I" localSheetId="5">#REF!</definedName>
    <definedName name="CB10I" localSheetId="4">#REF!</definedName>
    <definedName name="CB10I">#REF!</definedName>
    <definedName name="CB10P" localSheetId="5">#REF!</definedName>
    <definedName name="CB10P" localSheetId="4">#REF!</definedName>
    <definedName name="CB10P">#REF!</definedName>
    <definedName name="CB4I" localSheetId="5">#REF!</definedName>
    <definedName name="CB4I" localSheetId="4">#REF!</definedName>
    <definedName name="CB4I">#REF!</definedName>
    <definedName name="CB4P" localSheetId="5">#REF!</definedName>
    <definedName name="CB4P" localSheetId="4">#REF!</definedName>
    <definedName name="CB4P">#REF!</definedName>
    <definedName name="CB6.5I" localSheetId="5">#REF!</definedName>
    <definedName name="CB6.5I" localSheetId="4">#REF!</definedName>
    <definedName name="CB6.5I">#REF!</definedName>
    <definedName name="CB6.5P" localSheetId="5">#REF!</definedName>
    <definedName name="CB6.5P" localSheetId="4">#REF!</definedName>
    <definedName name="CB6.5P">#REF!</definedName>
    <definedName name="CB6I" localSheetId="5">#REF!</definedName>
    <definedName name="CB6I" localSheetId="4">#REF!</definedName>
    <definedName name="CB6I">#REF!</definedName>
    <definedName name="CB6P" localSheetId="5">#REF!</definedName>
    <definedName name="CB6P" localSheetId="4">#REF!</definedName>
    <definedName name="CB6P">#REF!</definedName>
    <definedName name="cbas" localSheetId="5">[1]Insumos!#REF!</definedName>
    <definedName name="cbas" localSheetId="4">[1]Insumos!#REF!</definedName>
    <definedName name="cbas">[1]Insumos!#REF!</definedName>
    <definedName name="ccp" localSheetId="5">[1]Insumos!#REF!</definedName>
    <definedName name="ccp" localSheetId="4">[1]Insumos!#REF!</definedName>
    <definedName name="ccp">[1]Insumos!#REF!</definedName>
    <definedName name="cds" localSheetId="5">[1]Insumos!#REF!</definedName>
    <definedName name="cds" localSheetId="4">[1]Insumos!#REF!</definedName>
    <definedName name="cds">[1]Insumos!#REF!</definedName>
    <definedName name="cec20x20" localSheetId="5">[1]Insumos!#REF!</definedName>
    <definedName name="cec20x20" localSheetId="4">[1]Insumos!#REF!</definedName>
    <definedName name="cec20x20">[1]Insumos!#REF!</definedName>
    <definedName name="cer1_2" localSheetId="5">[1]Insumos!#REF!</definedName>
    <definedName name="cer1_2" localSheetId="4">[1]Insumos!#REF!</definedName>
    <definedName name="cer1_2">[1]Insumos!#REF!</definedName>
    <definedName name="chaf" localSheetId="5">[1]Insumos!#REF!</definedName>
    <definedName name="chaf" localSheetId="4">[1]Insumos!#REF!</definedName>
    <definedName name="chaf">[1]Insumos!#REF!</definedName>
    <definedName name="cib" localSheetId="5">[1]Insumos!#REF!</definedName>
    <definedName name="cib" localSheetId="4">[1]Insumos!#REF!</definedName>
    <definedName name="cib">[1]Insumos!#REF!</definedName>
    <definedName name="cim" localSheetId="5">[1]Insumos!#REF!</definedName>
    <definedName name="cim" localSheetId="4">[1]Insumos!#REF!</definedName>
    <definedName name="cim">[1]Insumos!#REF!</definedName>
    <definedName name="cim_5" localSheetId="5">#REF!</definedName>
    <definedName name="cim_5" localSheetId="4">#REF!</definedName>
    <definedName name="cim_5">#REF!</definedName>
    <definedName name="clp" localSheetId="5">[1]Insumos!#REF!</definedName>
    <definedName name="clp" localSheetId="4">[1]Insumos!#REF!</definedName>
    <definedName name="clp">[1]Insumos!#REF!</definedName>
    <definedName name="clr1_2" localSheetId="5">[1]Insumos!#REF!</definedName>
    <definedName name="clr1_2" localSheetId="4">[1]Insumos!#REF!</definedName>
    <definedName name="clr1_2">[1]Insumos!#REF!</definedName>
    <definedName name="CM9I" localSheetId="5">#REF!</definedName>
    <definedName name="CM9I" localSheetId="4">#REF!</definedName>
    <definedName name="CM9I">#REF!</definedName>
    <definedName name="CM9P" localSheetId="5">#REF!</definedName>
    <definedName name="CM9P" localSheetId="4">#REF!</definedName>
    <definedName name="CM9P">#REF!</definedName>
    <definedName name="comp" localSheetId="5">[1]Insumos!#REF!</definedName>
    <definedName name="comp" localSheetId="4">[1]Insumos!#REF!</definedName>
    <definedName name="comp">[1]Insumos!#REF!</definedName>
    <definedName name="CPA" localSheetId="5">#REF!</definedName>
    <definedName name="CPA" localSheetId="4">#REF!</definedName>
    <definedName name="CPA">#REF!</definedName>
    <definedName name="CPAF" localSheetId="5">#REF!</definedName>
    <definedName name="CPAF" localSheetId="4">#REF!</definedName>
    <definedName name="CPAF">#REF!</definedName>
    <definedName name="ctfa4" localSheetId="5">[1]Insumos!#REF!</definedName>
    <definedName name="ctfa4" localSheetId="4">[1]Insumos!#REF!</definedName>
    <definedName name="ctfa4">[1]Insumos!#REF!</definedName>
    <definedName name="ctpvc" localSheetId="5">[1]Insumos!#REF!</definedName>
    <definedName name="ctpvc" localSheetId="4">[1]Insumos!#REF!</definedName>
    <definedName name="ctpvc">[1]Insumos!#REF!</definedName>
    <definedName name="cumeeira" localSheetId="5">[1]Insumos!#REF!</definedName>
    <definedName name="cumeeira" localSheetId="4">[1]Insumos!#REF!</definedName>
    <definedName name="cumeeira">[1]Insumos!#REF!</definedName>
    <definedName name="cumeira" localSheetId="5">[1]Insumos!#REF!</definedName>
    <definedName name="cumeira" localSheetId="4">[1]Insumos!#REF!</definedName>
    <definedName name="cumeira">[1]Insumos!#REF!</definedName>
    <definedName name="cxp4x2" localSheetId="5">[1]Insumos!#REF!</definedName>
    <definedName name="cxp4x2" localSheetId="4">[1]Insumos!#REF!</definedName>
    <definedName name="cxp4x2">[1]Insumos!#REF!</definedName>
    <definedName name="D6I" localSheetId="5">#REF!</definedName>
    <definedName name="D6I" localSheetId="4">#REF!</definedName>
    <definedName name="D6I">#REF!</definedName>
    <definedName name="D6P" localSheetId="5">#REF!</definedName>
    <definedName name="D6P" localSheetId="4">#REF!</definedName>
    <definedName name="D6P">#REF!</definedName>
    <definedName name="D8I" localSheetId="5">#REF!</definedName>
    <definedName name="D8I" localSheetId="4">#REF!</definedName>
    <definedName name="D8I">#REF!</definedName>
    <definedName name="D8P" localSheetId="5">#REF!</definedName>
    <definedName name="D8P" localSheetId="4">#REF!</definedName>
    <definedName name="D8P">#REF!</definedName>
    <definedName name="DAT">NA()</definedName>
    <definedName name="desm" localSheetId="5">[1]Insumos!#REF!</definedName>
    <definedName name="desm" localSheetId="4">[1]Insumos!#REF!</definedName>
    <definedName name="desm">[1]Insumos!#REF!</definedName>
    <definedName name="DIE" localSheetId="5">#REF!</definedName>
    <definedName name="DIE" localSheetId="4">#REF!</definedName>
    <definedName name="DIE">#REF!</definedName>
    <definedName name="DIF" localSheetId="5">#REF!</definedName>
    <definedName name="DIF" localSheetId="4">#REF!</definedName>
    <definedName name="DIF">#REF!</definedName>
    <definedName name="DIF_2" localSheetId="5">#REF!</definedName>
    <definedName name="DIF_2" localSheetId="4">#REF!</definedName>
    <definedName name="DIF_2">#REF!</definedName>
    <definedName name="DKM" localSheetId="5">#REF!</definedName>
    <definedName name="DKM" localSheetId="4">#REF!</definedName>
    <definedName name="DKM">#REF!</definedName>
    <definedName name="E" localSheetId="5">[1]Insumos!#REF!</definedName>
    <definedName name="E" localSheetId="4">[1]Insumos!#REF!</definedName>
    <definedName name="E">[1]Insumos!#REF!</definedName>
    <definedName name="ecm" localSheetId="5">[1]Insumos!#REF!</definedName>
    <definedName name="ecm" localSheetId="4">[1]Insumos!#REF!</definedName>
    <definedName name="ecm">[1]Insumos!#REF!</definedName>
    <definedName name="ele" localSheetId="5">[1]Insumos!#REF!</definedName>
    <definedName name="ele" localSheetId="4">[1]Insumos!#REF!</definedName>
    <definedName name="ele">[1]Insumos!#REF!</definedName>
    <definedName name="elr1_2" localSheetId="5">[1]Insumos!#REF!</definedName>
    <definedName name="elr1_2" localSheetId="4">[1]Insumos!#REF!</definedName>
    <definedName name="elr1_2">[1]Insumos!#REF!</definedName>
    <definedName name="elv50x40" localSheetId="5">[1]Insumos!#REF!</definedName>
    <definedName name="elv50x40" localSheetId="4">[1]Insumos!#REF!</definedName>
    <definedName name="elv50x40">[1]Insumos!#REF!</definedName>
    <definedName name="enc">[3]Insumos!$E$11</definedName>
    <definedName name="ENC_5" localSheetId="5">#REF!</definedName>
    <definedName name="ENC_5" localSheetId="4">#REF!</definedName>
    <definedName name="ENC_5">#REF!</definedName>
    <definedName name="ENE" localSheetId="5">#REF!</definedName>
    <definedName name="ENE" localSheetId="4">#REF!</definedName>
    <definedName name="ENE">#REF!</definedName>
    <definedName name="epm2.5" localSheetId="5">[1]Insumos!#REF!</definedName>
    <definedName name="epm2.5" localSheetId="4">[1]Insumos!#REF!</definedName>
    <definedName name="epm2.5">[1]Insumos!#REF!</definedName>
    <definedName name="esm" localSheetId="5">[1]Insumos!#REF!</definedName>
    <definedName name="esm" localSheetId="4">[1]Insumos!#REF!</definedName>
    <definedName name="esm">[1]Insumos!#REF!</definedName>
    <definedName name="est" localSheetId="5">[1]Insumos!#REF!</definedName>
    <definedName name="est" localSheetId="4">[1]Insumos!#REF!</definedName>
    <definedName name="est">[1]Insumos!#REF!</definedName>
    <definedName name="est1.5_15" localSheetId="5">[1]Insumos!#REF!</definedName>
    <definedName name="est1.5_15" localSheetId="4">[1]Insumos!#REF!</definedName>
    <definedName name="est1.5_15">[1]Insumos!#REF!</definedName>
    <definedName name="ETA" hidden="1">{#N/A,#N/A,FALSE,"Planilha";#N/A,#N/A,FALSE,"Resumo";#N/A,#N/A,FALSE,"Fisico";#N/A,#N/A,FALSE,"Financeiro";#N/A,#N/A,FALSE,"Financeiro"}</definedName>
    <definedName name="Excel_BuiltIn_Print_Area_5" localSheetId="5">[4]CPU!#REF!</definedName>
    <definedName name="Excel_BuiltIn_Print_Area_5" localSheetId="4">[5]CPU!#REF!</definedName>
    <definedName name="Excel_BuiltIn_Print_Area_5" localSheetId="3">[1]CPU!#REF!</definedName>
    <definedName name="Excel_BuiltIn_Print_Area_5">[5]CPU!#REF!</definedName>
    <definedName name="F_01_120" localSheetId="4">#REF!</definedName>
    <definedName name="F_01_120">#REF!</definedName>
    <definedName name="F_01_150" localSheetId="4">#REF!</definedName>
    <definedName name="F_01_150">#REF!</definedName>
    <definedName name="F_01_180" localSheetId="4">#REF!</definedName>
    <definedName name="F_01_180">#REF!</definedName>
    <definedName name="F_01_210" localSheetId="4">#REF!</definedName>
    <definedName name="F_01_210">#REF!</definedName>
    <definedName name="F_01_240" localSheetId="4">#REF!</definedName>
    <definedName name="F_01_240">#REF!</definedName>
    <definedName name="F_01_270" localSheetId="4">#REF!</definedName>
    <definedName name="F_01_270">#REF!</definedName>
    <definedName name="F_01_30" localSheetId="4">#REF!</definedName>
    <definedName name="F_01_30">#REF!</definedName>
    <definedName name="F_01_300" localSheetId="4">#REF!</definedName>
    <definedName name="F_01_300">#REF!</definedName>
    <definedName name="F_01_330" localSheetId="4">#REF!</definedName>
    <definedName name="F_01_330">#REF!</definedName>
    <definedName name="F_01_360" localSheetId="4">#REF!</definedName>
    <definedName name="F_01_360">#REF!</definedName>
    <definedName name="F_01_390" localSheetId="4">#REF!</definedName>
    <definedName name="F_01_390">#REF!</definedName>
    <definedName name="F_01_420" localSheetId="4">#REF!</definedName>
    <definedName name="F_01_420">#REF!</definedName>
    <definedName name="F_01_450" localSheetId="4">#REF!</definedName>
    <definedName name="F_01_450">#REF!</definedName>
    <definedName name="F_01_480" localSheetId="4">#REF!</definedName>
    <definedName name="F_01_480">#REF!</definedName>
    <definedName name="F_01_510" localSheetId="4">#REF!</definedName>
    <definedName name="F_01_510">#REF!</definedName>
    <definedName name="F_01_540" localSheetId="4">#REF!</definedName>
    <definedName name="F_01_540">#REF!</definedName>
    <definedName name="F_01_570" localSheetId="4">#REF!</definedName>
    <definedName name="F_01_570">#REF!</definedName>
    <definedName name="F_01_60" localSheetId="4">#REF!</definedName>
    <definedName name="F_01_60">#REF!</definedName>
    <definedName name="F_01_600" localSheetId="4">#REF!</definedName>
    <definedName name="F_01_600">#REF!</definedName>
    <definedName name="F_01_630" localSheetId="4">#REF!</definedName>
    <definedName name="F_01_630">#REF!</definedName>
    <definedName name="F_01_660" localSheetId="4">#REF!</definedName>
    <definedName name="F_01_660">#REF!</definedName>
    <definedName name="F_01_690" localSheetId="4">#REF!</definedName>
    <definedName name="F_01_690">#REF!</definedName>
    <definedName name="F_01_720" localSheetId="4">#REF!</definedName>
    <definedName name="F_01_720">#REF!</definedName>
    <definedName name="F_01_90" localSheetId="4">#REF!</definedName>
    <definedName name="F_01_90">#REF!</definedName>
    <definedName name="F_02_120" localSheetId="4">#REF!</definedName>
    <definedName name="F_02_120">#REF!</definedName>
    <definedName name="F_02_150" localSheetId="4">#REF!</definedName>
    <definedName name="F_02_150">#REF!</definedName>
    <definedName name="F_02_180" localSheetId="4">#REF!</definedName>
    <definedName name="F_02_180">#REF!</definedName>
    <definedName name="F_02_210" localSheetId="4">#REF!</definedName>
    <definedName name="F_02_210">#REF!</definedName>
    <definedName name="F_02_240" localSheetId="4">#REF!</definedName>
    <definedName name="F_02_240">#REF!</definedName>
    <definedName name="F_02_270" localSheetId="4">#REF!</definedName>
    <definedName name="F_02_270">#REF!</definedName>
    <definedName name="F_02_30" localSheetId="4">#REF!</definedName>
    <definedName name="F_02_30">#REF!</definedName>
    <definedName name="F_02_300" localSheetId="4">#REF!</definedName>
    <definedName name="F_02_300">#REF!</definedName>
    <definedName name="F_02_330" localSheetId="4">#REF!</definedName>
    <definedName name="F_02_330">#REF!</definedName>
    <definedName name="F_02_360" localSheetId="4">#REF!</definedName>
    <definedName name="F_02_360">#REF!</definedName>
    <definedName name="F_02_390" localSheetId="4">#REF!</definedName>
    <definedName name="F_02_390">#REF!</definedName>
    <definedName name="F_02_420" localSheetId="4">#REF!</definedName>
    <definedName name="F_02_420">#REF!</definedName>
    <definedName name="F_02_450" localSheetId="4">#REF!</definedName>
    <definedName name="F_02_450">#REF!</definedName>
    <definedName name="F_02_480" localSheetId="4">#REF!</definedName>
    <definedName name="F_02_480">#REF!</definedName>
    <definedName name="F_02_510" localSheetId="4">#REF!</definedName>
    <definedName name="F_02_510">#REF!</definedName>
    <definedName name="F_02_540" localSheetId="4">#REF!</definedName>
    <definedName name="F_02_540">#REF!</definedName>
    <definedName name="F_02_570" localSheetId="4">#REF!</definedName>
    <definedName name="F_02_570">#REF!</definedName>
    <definedName name="F_02_60" localSheetId="4">#REF!</definedName>
    <definedName name="F_02_60">#REF!</definedName>
    <definedName name="F_02_600" localSheetId="4">#REF!</definedName>
    <definedName name="F_02_600">#REF!</definedName>
    <definedName name="F_02_630" localSheetId="4">#REF!</definedName>
    <definedName name="F_02_630">#REF!</definedName>
    <definedName name="F_02_660" localSheetId="4">#REF!</definedName>
    <definedName name="F_02_660">#REF!</definedName>
    <definedName name="F_02_690" localSheetId="4">#REF!</definedName>
    <definedName name="F_02_690">#REF!</definedName>
    <definedName name="F_02_720" localSheetId="4">#REF!</definedName>
    <definedName name="F_02_720">#REF!</definedName>
    <definedName name="F_02_90" localSheetId="4">#REF!</definedName>
    <definedName name="F_02_90">#REF!</definedName>
    <definedName name="F_03_120" localSheetId="4">#REF!</definedName>
    <definedName name="F_03_120">#REF!</definedName>
    <definedName name="F_03_150" localSheetId="4">#REF!</definedName>
    <definedName name="F_03_150">#REF!</definedName>
    <definedName name="F_03_180" localSheetId="4">#REF!</definedName>
    <definedName name="F_03_180">#REF!</definedName>
    <definedName name="F_03_210" localSheetId="4">#REF!</definedName>
    <definedName name="F_03_210">#REF!</definedName>
    <definedName name="F_03_240" localSheetId="4">#REF!</definedName>
    <definedName name="F_03_240">#REF!</definedName>
    <definedName name="F_03_270" localSheetId="4">#REF!</definedName>
    <definedName name="F_03_270">#REF!</definedName>
    <definedName name="F_03_30" localSheetId="4">#REF!</definedName>
    <definedName name="F_03_30">#REF!</definedName>
    <definedName name="F_03_300" localSheetId="4">#REF!</definedName>
    <definedName name="F_03_300">#REF!</definedName>
    <definedName name="F_03_330" localSheetId="4">#REF!</definedName>
    <definedName name="F_03_330">#REF!</definedName>
    <definedName name="F_03_360" localSheetId="4">#REF!</definedName>
    <definedName name="F_03_360">#REF!</definedName>
    <definedName name="F_03_390" localSheetId="4">#REF!</definedName>
    <definedName name="F_03_390">#REF!</definedName>
    <definedName name="F_03_420" localSheetId="4">#REF!</definedName>
    <definedName name="F_03_420">#REF!</definedName>
    <definedName name="F_03_450" localSheetId="4">#REF!</definedName>
    <definedName name="F_03_450">#REF!</definedName>
    <definedName name="F_03_480" localSheetId="4">#REF!</definedName>
    <definedName name="F_03_480">#REF!</definedName>
    <definedName name="F_03_510" localSheetId="4">#REF!</definedName>
    <definedName name="F_03_510">#REF!</definedName>
    <definedName name="F_03_540" localSheetId="4">#REF!</definedName>
    <definedName name="F_03_540">#REF!</definedName>
    <definedName name="F_03_570" localSheetId="4">#REF!</definedName>
    <definedName name="F_03_570">#REF!</definedName>
    <definedName name="F_03_60" localSheetId="4">#REF!</definedName>
    <definedName name="F_03_60">#REF!</definedName>
    <definedName name="F_03_600" localSheetId="4">#REF!</definedName>
    <definedName name="F_03_600">#REF!</definedName>
    <definedName name="F_03_630" localSheetId="4">#REF!</definedName>
    <definedName name="F_03_630">#REF!</definedName>
    <definedName name="F_03_660" localSheetId="4">#REF!</definedName>
    <definedName name="F_03_660">#REF!</definedName>
    <definedName name="F_03_690" localSheetId="4">#REF!</definedName>
    <definedName name="F_03_690">#REF!</definedName>
    <definedName name="F_03_720" localSheetId="4">#REF!</definedName>
    <definedName name="F_03_720">#REF!</definedName>
    <definedName name="F_03_90" localSheetId="4">#REF!</definedName>
    <definedName name="F_03_90">#REF!</definedName>
    <definedName name="F_04_120" localSheetId="4">#REF!</definedName>
    <definedName name="F_04_120">#REF!</definedName>
    <definedName name="F_04_150" localSheetId="4">#REF!</definedName>
    <definedName name="F_04_150">#REF!</definedName>
    <definedName name="F_04_180" localSheetId="4">#REF!</definedName>
    <definedName name="F_04_180">#REF!</definedName>
    <definedName name="F_04_210" localSheetId="4">#REF!</definedName>
    <definedName name="F_04_210">#REF!</definedName>
    <definedName name="F_04_240" localSheetId="4">#REF!</definedName>
    <definedName name="F_04_240">#REF!</definedName>
    <definedName name="F_04_270" localSheetId="4">#REF!</definedName>
    <definedName name="F_04_270">#REF!</definedName>
    <definedName name="F_04_30" localSheetId="4">#REF!</definedName>
    <definedName name="F_04_30">#REF!</definedName>
    <definedName name="F_04_300" localSheetId="4">#REF!</definedName>
    <definedName name="F_04_300">#REF!</definedName>
    <definedName name="F_04_330" localSheetId="4">#REF!</definedName>
    <definedName name="F_04_330">#REF!</definedName>
    <definedName name="F_04_360" localSheetId="4">#REF!</definedName>
    <definedName name="F_04_360">#REF!</definedName>
    <definedName name="F_04_390" localSheetId="4">#REF!</definedName>
    <definedName name="F_04_390">#REF!</definedName>
    <definedName name="F_04_420" localSheetId="4">#REF!</definedName>
    <definedName name="F_04_420">#REF!</definedName>
    <definedName name="F_04_450" localSheetId="4">#REF!</definedName>
    <definedName name="F_04_450">#REF!</definedName>
    <definedName name="F_04_480" localSheetId="4">#REF!</definedName>
    <definedName name="F_04_480">#REF!</definedName>
    <definedName name="F_04_510" localSheetId="4">#REF!</definedName>
    <definedName name="F_04_510">#REF!</definedName>
    <definedName name="F_04_540" localSheetId="4">#REF!</definedName>
    <definedName name="F_04_540">#REF!</definedName>
    <definedName name="F_04_570" localSheetId="4">#REF!</definedName>
    <definedName name="F_04_570">#REF!</definedName>
    <definedName name="F_04_60" localSheetId="4">#REF!</definedName>
    <definedName name="F_04_60">#REF!</definedName>
    <definedName name="F_04_600" localSheetId="4">#REF!</definedName>
    <definedName name="F_04_600">#REF!</definedName>
    <definedName name="F_04_630" localSheetId="4">#REF!</definedName>
    <definedName name="F_04_630">#REF!</definedName>
    <definedName name="F_04_660" localSheetId="4">#REF!</definedName>
    <definedName name="F_04_660">#REF!</definedName>
    <definedName name="F_04_690" localSheetId="4">#REF!</definedName>
    <definedName name="F_04_690">#REF!</definedName>
    <definedName name="F_04_720" localSheetId="4">#REF!</definedName>
    <definedName name="F_04_720">#REF!</definedName>
    <definedName name="F_04_90" localSheetId="4">#REF!</definedName>
    <definedName name="F_04_90">#REF!</definedName>
    <definedName name="F_05_120" localSheetId="4">#REF!</definedName>
    <definedName name="F_05_120">#REF!</definedName>
    <definedName name="F_05_150" localSheetId="4">#REF!</definedName>
    <definedName name="F_05_150">#REF!</definedName>
    <definedName name="F_05_180" localSheetId="4">#REF!</definedName>
    <definedName name="F_05_180">#REF!</definedName>
    <definedName name="F_05_210" localSheetId="4">#REF!</definedName>
    <definedName name="F_05_210">#REF!</definedName>
    <definedName name="F_05_240" localSheetId="4">#REF!</definedName>
    <definedName name="F_05_240">#REF!</definedName>
    <definedName name="F_05_270" localSheetId="4">#REF!</definedName>
    <definedName name="F_05_270">#REF!</definedName>
    <definedName name="F_05_30" localSheetId="4">#REF!</definedName>
    <definedName name="F_05_30">#REF!</definedName>
    <definedName name="F_05_300" localSheetId="4">#REF!</definedName>
    <definedName name="F_05_300">#REF!</definedName>
    <definedName name="F_05_330" localSheetId="4">#REF!</definedName>
    <definedName name="F_05_330">#REF!</definedName>
    <definedName name="F_05_360" localSheetId="4">#REF!</definedName>
    <definedName name="F_05_360">#REF!</definedName>
    <definedName name="F_05_390" localSheetId="4">#REF!</definedName>
    <definedName name="F_05_390">#REF!</definedName>
    <definedName name="F_05_420" localSheetId="4">#REF!</definedName>
    <definedName name="F_05_420">#REF!</definedName>
    <definedName name="F_05_450" localSheetId="4">#REF!</definedName>
    <definedName name="F_05_450">#REF!</definedName>
    <definedName name="F_05_480" localSheetId="4">#REF!</definedName>
    <definedName name="F_05_480">#REF!</definedName>
    <definedName name="F_05_510" localSheetId="4">#REF!</definedName>
    <definedName name="F_05_510">#REF!</definedName>
    <definedName name="F_05_540" localSheetId="4">#REF!</definedName>
    <definedName name="F_05_540">#REF!</definedName>
    <definedName name="F_05_570" localSheetId="4">#REF!</definedName>
    <definedName name="F_05_570">#REF!</definedName>
    <definedName name="F_05_60" localSheetId="4">#REF!</definedName>
    <definedName name="F_05_60">#REF!</definedName>
    <definedName name="F_05_600" localSheetId="4">#REF!</definedName>
    <definedName name="F_05_600">#REF!</definedName>
    <definedName name="F_05_630" localSheetId="4">#REF!</definedName>
    <definedName name="F_05_630">#REF!</definedName>
    <definedName name="F_05_660" localSheetId="4">#REF!</definedName>
    <definedName name="F_05_660">#REF!</definedName>
    <definedName name="F_05_690" localSheetId="4">#REF!</definedName>
    <definedName name="F_05_690">#REF!</definedName>
    <definedName name="F_05_720" localSheetId="4">#REF!</definedName>
    <definedName name="F_05_720">#REF!</definedName>
    <definedName name="F_05_90" localSheetId="4">#REF!</definedName>
    <definedName name="F_05_90">#REF!</definedName>
    <definedName name="F_06_120" localSheetId="4">#REF!</definedName>
    <definedName name="F_06_120">#REF!</definedName>
    <definedName name="F_06_150" localSheetId="4">#REF!</definedName>
    <definedName name="F_06_150">#REF!</definedName>
    <definedName name="F_06_180" localSheetId="4">#REF!</definedName>
    <definedName name="F_06_180">#REF!</definedName>
    <definedName name="F_06_210" localSheetId="4">#REF!</definedName>
    <definedName name="F_06_210">#REF!</definedName>
    <definedName name="F_06_240" localSheetId="4">#REF!</definedName>
    <definedName name="F_06_240">#REF!</definedName>
    <definedName name="F_06_270" localSheetId="4">#REF!</definedName>
    <definedName name="F_06_270">#REF!</definedName>
    <definedName name="F_06_30" localSheetId="4">#REF!</definedName>
    <definedName name="F_06_30">#REF!</definedName>
    <definedName name="F_06_300" localSheetId="4">#REF!</definedName>
    <definedName name="F_06_300">#REF!</definedName>
    <definedName name="F_06_330" localSheetId="4">#REF!</definedName>
    <definedName name="F_06_330">#REF!</definedName>
    <definedName name="F_06_360" localSheetId="4">#REF!</definedName>
    <definedName name="F_06_360">#REF!</definedName>
    <definedName name="F_06_390" localSheetId="4">#REF!</definedName>
    <definedName name="F_06_390">#REF!</definedName>
    <definedName name="F_06_420" localSheetId="4">#REF!</definedName>
    <definedName name="F_06_420">#REF!</definedName>
    <definedName name="F_06_450" localSheetId="4">#REF!</definedName>
    <definedName name="F_06_450">#REF!</definedName>
    <definedName name="F_06_480" localSheetId="4">#REF!</definedName>
    <definedName name="F_06_480">#REF!</definedName>
    <definedName name="F_06_510" localSheetId="4">#REF!</definedName>
    <definedName name="F_06_510">#REF!</definedName>
    <definedName name="F_06_540" localSheetId="4">#REF!</definedName>
    <definedName name="F_06_540">#REF!</definedName>
    <definedName name="F_06_570" localSheetId="4">#REF!</definedName>
    <definedName name="F_06_570">#REF!</definedName>
    <definedName name="F_06_60" localSheetId="4">#REF!</definedName>
    <definedName name="F_06_60">#REF!</definedName>
    <definedName name="F_06_600" localSheetId="4">#REF!</definedName>
    <definedName name="F_06_600">#REF!</definedName>
    <definedName name="F_06_630" localSheetId="4">#REF!</definedName>
    <definedName name="F_06_630">#REF!</definedName>
    <definedName name="F_06_660" localSheetId="4">#REF!</definedName>
    <definedName name="F_06_660">#REF!</definedName>
    <definedName name="F_06_690" localSheetId="4">#REF!</definedName>
    <definedName name="F_06_690">#REF!</definedName>
    <definedName name="F_06_720" localSheetId="4">#REF!</definedName>
    <definedName name="F_06_720">#REF!</definedName>
    <definedName name="F_06_90" localSheetId="4">#REF!</definedName>
    <definedName name="F_06_90">#REF!</definedName>
    <definedName name="F_07_120" localSheetId="4">#REF!</definedName>
    <definedName name="F_07_120">#REF!</definedName>
    <definedName name="F_07_150" localSheetId="4">#REF!</definedName>
    <definedName name="F_07_150">#REF!</definedName>
    <definedName name="F_07_180" localSheetId="4">#REF!</definedName>
    <definedName name="F_07_180">#REF!</definedName>
    <definedName name="F_07_210" localSheetId="4">#REF!</definedName>
    <definedName name="F_07_210">#REF!</definedName>
    <definedName name="F_07_240" localSheetId="4">#REF!</definedName>
    <definedName name="F_07_240">#REF!</definedName>
    <definedName name="F_07_270" localSheetId="4">#REF!</definedName>
    <definedName name="F_07_270">#REF!</definedName>
    <definedName name="F_07_30" localSheetId="4">#REF!</definedName>
    <definedName name="F_07_30">#REF!</definedName>
    <definedName name="F_07_300" localSheetId="4">#REF!</definedName>
    <definedName name="F_07_300">#REF!</definedName>
    <definedName name="F_07_330" localSheetId="4">#REF!</definedName>
    <definedName name="F_07_330">#REF!</definedName>
    <definedName name="F_07_360" localSheetId="4">#REF!</definedName>
    <definedName name="F_07_360">#REF!</definedName>
    <definedName name="F_07_390" localSheetId="4">#REF!</definedName>
    <definedName name="F_07_390">#REF!</definedName>
    <definedName name="F_07_420" localSheetId="4">#REF!</definedName>
    <definedName name="F_07_420">#REF!</definedName>
    <definedName name="F_07_450" localSheetId="4">#REF!</definedName>
    <definedName name="F_07_450">#REF!</definedName>
    <definedName name="F_07_480" localSheetId="4">#REF!</definedName>
    <definedName name="F_07_480">#REF!</definedName>
    <definedName name="F_07_510" localSheetId="4">#REF!</definedName>
    <definedName name="F_07_510">#REF!</definedName>
    <definedName name="F_07_540" localSheetId="4">#REF!</definedName>
    <definedName name="F_07_540">#REF!</definedName>
    <definedName name="F_07_570" localSheetId="4">#REF!</definedName>
    <definedName name="F_07_570">#REF!</definedName>
    <definedName name="F_07_60" localSheetId="4">#REF!</definedName>
    <definedName name="F_07_60">#REF!</definedName>
    <definedName name="F_07_600" localSheetId="4">#REF!</definedName>
    <definedName name="F_07_600">#REF!</definedName>
    <definedName name="F_07_630" localSheetId="4">#REF!</definedName>
    <definedName name="F_07_630">#REF!</definedName>
    <definedName name="F_07_660" localSheetId="4">#REF!</definedName>
    <definedName name="F_07_660">#REF!</definedName>
    <definedName name="F_07_690" localSheetId="4">#REF!</definedName>
    <definedName name="F_07_690">#REF!</definedName>
    <definedName name="F_07_720" localSheetId="4">#REF!</definedName>
    <definedName name="F_07_720">#REF!</definedName>
    <definedName name="F_07_90" localSheetId="4">#REF!</definedName>
    <definedName name="F_07_90">#REF!</definedName>
    <definedName name="F_08_120" localSheetId="4">#REF!</definedName>
    <definedName name="F_08_120">#REF!</definedName>
    <definedName name="F_08_150" localSheetId="4">#REF!</definedName>
    <definedName name="F_08_150">#REF!</definedName>
    <definedName name="F_08_180" localSheetId="4">#REF!</definedName>
    <definedName name="F_08_180">#REF!</definedName>
    <definedName name="F_08_210" localSheetId="4">#REF!</definedName>
    <definedName name="F_08_210">#REF!</definedName>
    <definedName name="F_08_240" localSheetId="4">#REF!</definedName>
    <definedName name="F_08_240">#REF!</definedName>
    <definedName name="F_08_270" localSheetId="4">#REF!</definedName>
    <definedName name="F_08_270">#REF!</definedName>
    <definedName name="F_08_30" localSheetId="4">#REF!</definedName>
    <definedName name="F_08_30">#REF!</definedName>
    <definedName name="F_08_300" localSheetId="4">#REF!</definedName>
    <definedName name="F_08_300">#REF!</definedName>
    <definedName name="F_08_330" localSheetId="4">#REF!</definedName>
    <definedName name="F_08_330">#REF!</definedName>
    <definedName name="F_08_360" localSheetId="4">#REF!</definedName>
    <definedName name="F_08_360">#REF!</definedName>
    <definedName name="F_08_390" localSheetId="4">#REF!</definedName>
    <definedName name="F_08_390">#REF!</definedName>
    <definedName name="F_08_420" localSheetId="4">#REF!</definedName>
    <definedName name="F_08_420">#REF!</definedName>
    <definedName name="F_08_450" localSheetId="4">#REF!</definedName>
    <definedName name="F_08_450">#REF!</definedName>
    <definedName name="F_08_480" localSheetId="4">#REF!</definedName>
    <definedName name="F_08_480">#REF!</definedName>
    <definedName name="F_08_510" localSheetId="4">#REF!</definedName>
    <definedName name="F_08_510">#REF!</definedName>
    <definedName name="F_08_540" localSheetId="4">#REF!</definedName>
    <definedName name="F_08_540">#REF!</definedName>
    <definedName name="F_08_570" localSheetId="4">#REF!</definedName>
    <definedName name="F_08_570">#REF!</definedName>
    <definedName name="F_08_60" localSheetId="4">#REF!</definedName>
    <definedName name="F_08_60">#REF!</definedName>
    <definedName name="F_08_600" localSheetId="4">#REF!</definedName>
    <definedName name="F_08_600">#REF!</definedName>
    <definedName name="F_08_630" localSheetId="4">#REF!</definedName>
    <definedName name="F_08_630">#REF!</definedName>
    <definedName name="F_08_660" localSheetId="4">#REF!</definedName>
    <definedName name="F_08_660">#REF!</definedName>
    <definedName name="F_08_690" localSheetId="4">#REF!</definedName>
    <definedName name="F_08_690">#REF!</definedName>
    <definedName name="F_08_720" localSheetId="4">#REF!</definedName>
    <definedName name="F_08_720">#REF!</definedName>
    <definedName name="F_08_90" localSheetId="4">#REF!</definedName>
    <definedName name="F_08_90">#REF!</definedName>
    <definedName name="F_09_120" localSheetId="4">#REF!</definedName>
    <definedName name="F_09_120">#REF!</definedName>
    <definedName name="F_09_150" localSheetId="4">#REF!</definedName>
    <definedName name="F_09_150">#REF!</definedName>
    <definedName name="F_09_180" localSheetId="4">#REF!</definedName>
    <definedName name="F_09_180">#REF!</definedName>
    <definedName name="F_09_210" localSheetId="4">#REF!</definedName>
    <definedName name="F_09_210">#REF!</definedName>
    <definedName name="F_09_240" localSheetId="4">#REF!</definedName>
    <definedName name="F_09_240">#REF!</definedName>
    <definedName name="F_09_270" localSheetId="4">#REF!</definedName>
    <definedName name="F_09_270">#REF!</definedName>
    <definedName name="F_09_30" localSheetId="4">#REF!</definedName>
    <definedName name="F_09_30">#REF!</definedName>
    <definedName name="F_09_300" localSheetId="4">#REF!</definedName>
    <definedName name="F_09_300">#REF!</definedName>
    <definedName name="F_09_330" localSheetId="4">#REF!</definedName>
    <definedName name="F_09_330">#REF!</definedName>
    <definedName name="F_09_360" localSheetId="4">#REF!</definedName>
    <definedName name="F_09_360">#REF!</definedName>
    <definedName name="F_09_390" localSheetId="4">#REF!</definedName>
    <definedName name="F_09_390">#REF!</definedName>
    <definedName name="F_09_420" localSheetId="4">#REF!</definedName>
    <definedName name="F_09_420">#REF!</definedName>
    <definedName name="F_09_450" localSheetId="4">#REF!</definedName>
    <definedName name="F_09_450">#REF!</definedName>
    <definedName name="F_09_480" localSheetId="4">#REF!</definedName>
    <definedName name="F_09_480">#REF!</definedName>
    <definedName name="F_09_510" localSheetId="4">#REF!</definedName>
    <definedName name="F_09_510">#REF!</definedName>
    <definedName name="F_09_540" localSheetId="4">#REF!</definedName>
    <definedName name="F_09_540">#REF!</definedName>
    <definedName name="F_09_570" localSheetId="4">#REF!</definedName>
    <definedName name="F_09_570">#REF!</definedName>
    <definedName name="F_09_60" localSheetId="4">#REF!</definedName>
    <definedName name="F_09_60">#REF!</definedName>
    <definedName name="F_09_600" localSheetId="4">#REF!</definedName>
    <definedName name="F_09_600">#REF!</definedName>
    <definedName name="F_09_630" localSheetId="4">#REF!</definedName>
    <definedName name="F_09_630">#REF!</definedName>
    <definedName name="F_09_660" localSheetId="4">#REF!</definedName>
    <definedName name="F_09_660">#REF!</definedName>
    <definedName name="F_09_690" localSheetId="4">#REF!</definedName>
    <definedName name="F_09_690">#REF!</definedName>
    <definedName name="F_09_720" localSheetId="4">#REF!</definedName>
    <definedName name="F_09_720">#REF!</definedName>
    <definedName name="F_09_90" localSheetId="4">#REF!</definedName>
    <definedName name="F_09_90">#REF!</definedName>
    <definedName name="F_10_120" localSheetId="4">#REF!</definedName>
    <definedName name="F_10_120">#REF!</definedName>
    <definedName name="F_10_150" localSheetId="4">#REF!</definedName>
    <definedName name="F_10_150">#REF!</definedName>
    <definedName name="F_10_180" localSheetId="4">#REF!</definedName>
    <definedName name="F_10_180">#REF!</definedName>
    <definedName name="F_10_210" localSheetId="4">#REF!</definedName>
    <definedName name="F_10_210">#REF!</definedName>
    <definedName name="F_10_240" localSheetId="4">#REF!</definedName>
    <definedName name="F_10_240">#REF!</definedName>
    <definedName name="F_10_270" localSheetId="4">#REF!</definedName>
    <definedName name="F_10_270">#REF!</definedName>
    <definedName name="F_10_30" localSheetId="4">#REF!</definedName>
    <definedName name="F_10_30">#REF!</definedName>
    <definedName name="F_10_300" localSheetId="4">#REF!</definedName>
    <definedName name="F_10_300">#REF!</definedName>
    <definedName name="F_10_330" localSheetId="4">#REF!</definedName>
    <definedName name="F_10_330">#REF!</definedName>
    <definedName name="F_10_360" localSheetId="4">#REF!</definedName>
    <definedName name="F_10_360">#REF!</definedName>
    <definedName name="F_10_390" localSheetId="4">#REF!</definedName>
    <definedName name="F_10_390">#REF!</definedName>
    <definedName name="F_10_420" localSheetId="4">#REF!</definedName>
    <definedName name="F_10_420">#REF!</definedName>
    <definedName name="F_10_450" localSheetId="4">#REF!</definedName>
    <definedName name="F_10_450">#REF!</definedName>
    <definedName name="F_10_480" localSheetId="4">#REF!</definedName>
    <definedName name="F_10_480">#REF!</definedName>
    <definedName name="F_10_510" localSheetId="4">#REF!</definedName>
    <definedName name="F_10_510">#REF!</definedName>
    <definedName name="F_10_540" localSheetId="4">#REF!</definedName>
    <definedName name="F_10_540">#REF!</definedName>
    <definedName name="F_10_570" localSheetId="4">#REF!</definedName>
    <definedName name="F_10_570">#REF!</definedName>
    <definedName name="F_10_60" localSheetId="4">#REF!</definedName>
    <definedName name="F_10_60">#REF!</definedName>
    <definedName name="F_10_600" localSheetId="4">#REF!</definedName>
    <definedName name="F_10_600">#REF!</definedName>
    <definedName name="F_10_630" localSheetId="4">#REF!</definedName>
    <definedName name="F_10_630">#REF!</definedName>
    <definedName name="F_10_660" localSheetId="4">#REF!</definedName>
    <definedName name="F_10_660">#REF!</definedName>
    <definedName name="F_10_690" localSheetId="4">#REF!</definedName>
    <definedName name="F_10_690">#REF!</definedName>
    <definedName name="F_10_720" localSheetId="4">#REF!</definedName>
    <definedName name="F_10_720">#REF!</definedName>
    <definedName name="F_10_90" localSheetId="4">#REF!</definedName>
    <definedName name="F_10_90">#REF!</definedName>
    <definedName name="F_11_120" localSheetId="4">#REF!</definedName>
    <definedName name="F_11_120">#REF!</definedName>
    <definedName name="F_11_150" localSheetId="4">#REF!</definedName>
    <definedName name="F_11_150">#REF!</definedName>
    <definedName name="F_11_180" localSheetId="4">#REF!</definedName>
    <definedName name="F_11_180">#REF!</definedName>
    <definedName name="F_11_210" localSheetId="4">#REF!</definedName>
    <definedName name="F_11_210">#REF!</definedName>
    <definedName name="F_11_240" localSheetId="4">#REF!</definedName>
    <definedName name="F_11_240">#REF!</definedName>
    <definedName name="F_11_270" localSheetId="4">#REF!</definedName>
    <definedName name="F_11_270">#REF!</definedName>
    <definedName name="F_11_30" localSheetId="4">#REF!</definedName>
    <definedName name="F_11_30">#REF!</definedName>
    <definedName name="F_11_300" localSheetId="4">#REF!</definedName>
    <definedName name="F_11_300">#REF!</definedName>
    <definedName name="F_11_330" localSheetId="4">#REF!</definedName>
    <definedName name="F_11_330">#REF!</definedName>
    <definedName name="F_11_360" localSheetId="4">#REF!</definedName>
    <definedName name="F_11_360">#REF!</definedName>
    <definedName name="F_11_390" localSheetId="4">#REF!</definedName>
    <definedName name="F_11_390">#REF!</definedName>
    <definedName name="F_11_420" localSheetId="4">#REF!</definedName>
    <definedName name="F_11_420">#REF!</definedName>
    <definedName name="F_11_450" localSheetId="4">#REF!</definedName>
    <definedName name="F_11_450">#REF!</definedName>
    <definedName name="F_11_480" localSheetId="4">#REF!</definedName>
    <definedName name="F_11_480">#REF!</definedName>
    <definedName name="F_11_510" localSheetId="4">#REF!</definedName>
    <definedName name="F_11_510">#REF!</definedName>
    <definedName name="F_11_540" localSheetId="4">#REF!</definedName>
    <definedName name="F_11_540">#REF!</definedName>
    <definedName name="F_11_570" localSheetId="4">#REF!</definedName>
    <definedName name="F_11_570">#REF!</definedName>
    <definedName name="F_11_60" localSheetId="4">#REF!</definedName>
    <definedName name="F_11_60">#REF!</definedName>
    <definedName name="F_11_600" localSheetId="4">#REF!</definedName>
    <definedName name="F_11_600">#REF!</definedName>
    <definedName name="F_11_630" localSheetId="4">#REF!</definedName>
    <definedName name="F_11_630">#REF!</definedName>
    <definedName name="F_11_660" localSheetId="4">#REF!</definedName>
    <definedName name="F_11_660">#REF!</definedName>
    <definedName name="F_11_690" localSheetId="4">#REF!</definedName>
    <definedName name="F_11_690">#REF!</definedName>
    <definedName name="F_11_720" localSheetId="4">#REF!</definedName>
    <definedName name="F_11_720">#REF!</definedName>
    <definedName name="F_11_90" localSheetId="4">#REF!</definedName>
    <definedName name="F_11_90">#REF!</definedName>
    <definedName name="F_12_120" localSheetId="4">#REF!</definedName>
    <definedName name="F_12_120">#REF!</definedName>
    <definedName name="F_12_150" localSheetId="4">#REF!</definedName>
    <definedName name="F_12_150">#REF!</definedName>
    <definedName name="F_12_180" localSheetId="4">#REF!</definedName>
    <definedName name="F_12_180">#REF!</definedName>
    <definedName name="F_12_210" localSheetId="4">#REF!</definedName>
    <definedName name="F_12_210">#REF!</definedName>
    <definedName name="F_12_240" localSheetId="4">#REF!</definedName>
    <definedName name="F_12_240">#REF!</definedName>
    <definedName name="F_12_270" localSheetId="4">#REF!</definedName>
    <definedName name="F_12_270">#REF!</definedName>
    <definedName name="F_12_30" localSheetId="4">#REF!</definedName>
    <definedName name="F_12_30">#REF!</definedName>
    <definedName name="F_12_300" localSheetId="4">#REF!</definedName>
    <definedName name="F_12_300">#REF!</definedName>
    <definedName name="F_12_330" localSheetId="4">#REF!</definedName>
    <definedName name="F_12_330">#REF!</definedName>
    <definedName name="F_12_360" localSheetId="4">#REF!</definedName>
    <definedName name="F_12_360">#REF!</definedName>
    <definedName name="F_12_390" localSheetId="4">#REF!</definedName>
    <definedName name="F_12_390">#REF!</definedName>
    <definedName name="F_12_420" localSheetId="4">#REF!</definedName>
    <definedName name="F_12_420">#REF!</definedName>
    <definedName name="F_12_450" localSheetId="4">#REF!</definedName>
    <definedName name="F_12_450">#REF!</definedName>
    <definedName name="F_12_480" localSheetId="4">#REF!</definedName>
    <definedName name="F_12_480">#REF!</definedName>
    <definedName name="F_12_510" localSheetId="4">#REF!</definedName>
    <definedName name="F_12_510">#REF!</definedName>
    <definedName name="F_12_540" localSheetId="4">#REF!</definedName>
    <definedName name="F_12_540">#REF!</definedName>
    <definedName name="F_12_570" localSheetId="4">#REF!</definedName>
    <definedName name="F_12_570">#REF!</definedName>
    <definedName name="F_12_60" localSheetId="4">#REF!</definedName>
    <definedName name="F_12_60">#REF!</definedName>
    <definedName name="F_12_600" localSheetId="4">#REF!</definedName>
    <definedName name="F_12_600">#REF!</definedName>
    <definedName name="F_12_630" localSheetId="4">#REF!</definedName>
    <definedName name="F_12_630">#REF!</definedName>
    <definedName name="F_12_660" localSheetId="4">#REF!</definedName>
    <definedName name="F_12_660">#REF!</definedName>
    <definedName name="F_12_690" localSheetId="4">#REF!</definedName>
    <definedName name="F_12_690">#REF!</definedName>
    <definedName name="F_12_720" localSheetId="4">#REF!</definedName>
    <definedName name="F_12_720">#REF!</definedName>
    <definedName name="F_12_90" localSheetId="4">#REF!</definedName>
    <definedName name="F_12_90">#REF!</definedName>
    <definedName name="F_13_120" localSheetId="4">#REF!</definedName>
    <definedName name="F_13_120">#REF!</definedName>
    <definedName name="F_13_150" localSheetId="4">#REF!</definedName>
    <definedName name="F_13_150">#REF!</definedName>
    <definedName name="F_13_180" localSheetId="4">#REF!</definedName>
    <definedName name="F_13_180">#REF!</definedName>
    <definedName name="F_13_210" localSheetId="4">#REF!</definedName>
    <definedName name="F_13_210">#REF!</definedName>
    <definedName name="F_13_240" localSheetId="4">#REF!</definedName>
    <definedName name="F_13_240">#REF!</definedName>
    <definedName name="F_13_270" localSheetId="4">#REF!</definedName>
    <definedName name="F_13_270">#REF!</definedName>
    <definedName name="F_13_30" localSheetId="4">#REF!</definedName>
    <definedName name="F_13_30">#REF!</definedName>
    <definedName name="F_13_300" localSheetId="4">#REF!</definedName>
    <definedName name="F_13_300">#REF!</definedName>
    <definedName name="F_13_330" localSheetId="4">#REF!</definedName>
    <definedName name="F_13_330">#REF!</definedName>
    <definedName name="F_13_360" localSheetId="4">#REF!</definedName>
    <definedName name="F_13_360">#REF!</definedName>
    <definedName name="F_13_390" localSheetId="4">#REF!</definedName>
    <definedName name="F_13_390">#REF!</definedName>
    <definedName name="F_13_420" localSheetId="4">#REF!</definedName>
    <definedName name="F_13_420">#REF!</definedName>
    <definedName name="F_13_450" localSheetId="4">#REF!</definedName>
    <definedName name="F_13_450">#REF!</definedName>
    <definedName name="F_13_480" localSheetId="4">#REF!</definedName>
    <definedName name="F_13_480">#REF!</definedName>
    <definedName name="F_13_510" localSheetId="4">#REF!</definedName>
    <definedName name="F_13_510">#REF!</definedName>
    <definedName name="F_13_540" localSheetId="4">#REF!</definedName>
    <definedName name="F_13_540">#REF!</definedName>
    <definedName name="F_13_570" localSheetId="4">#REF!</definedName>
    <definedName name="F_13_570">#REF!</definedName>
    <definedName name="F_13_60" localSheetId="4">#REF!</definedName>
    <definedName name="F_13_60">#REF!</definedName>
    <definedName name="F_13_600" localSheetId="4">#REF!</definedName>
    <definedName name="F_13_600">#REF!</definedName>
    <definedName name="F_13_630" localSheetId="4">#REF!</definedName>
    <definedName name="F_13_630">#REF!</definedName>
    <definedName name="F_13_660" localSheetId="4">#REF!</definedName>
    <definedName name="F_13_660">#REF!</definedName>
    <definedName name="F_13_690" localSheetId="4">#REF!</definedName>
    <definedName name="F_13_690">#REF!</definedName>
    <definedName name="F_13_720" localSheetId="4">#REF!</definedName>
    <definedName name="F_13_720">#REF!</definedName>
    <definedName name="F_13_90" localSheetId="4">#REF!</definedName>
    <definedName name="F_13_90">#REF!</definedName>
    <definedName name="F_14_120" localSheetId="4">#REF!</definedName>
    <definedName name="F_14_120">#REF!</definedName>
    <definedName name="F_14_150" localSheetId="4">#REF!</definedName>
    <definedName name="F_14_150">#REF!</definedName>
    <definedName name="F_14_180" localSheetId="4">#REF!</definedName>
    <definedName name="F_14_180">#REF!</definedName>
    <definedName name="F_14_210" localSheetId="4">#REF!</definedName>
    <definedName name="F_14_210">#REF!</definedName>
    <definedName name="F_14_240" localSheetId="4">#REF!</definedName>
    <definedName name="F_14_240">#REF!</definedName>
    <definedName name="F_14_270" localSheetId="4">#REF!</definedName>
    <definedName name="F_14_270">#REF!</definedName>
    <definedName name="F_14_30" localSheetId="4">#REF!</definedName>
    <definedName name="F_14_30">#REF!</definedName>
    <definedName name="F_14_300" localSheetId="4">#REF!</definedName>
    <definedName name="F_14_300">#REF!</definedName>
    <definedName name="F_14_330" localSheetId="4">#REF!</definedName>
    <definedName name="F_14_330">#REF!</definedName>
    <definedName name="F_14_360" localSheetId="4">#REF!</definedName>
    <definedName name="F_14_360">#REF!</definedName>
    <definedName name="F_14_390" localSheetId="4">#REF!</definedName>
    <definedName name="F_14_390">#REF!</definedName>
    <definedName name="F_14_420" localSheetId="4">#REF!</definedName>
    <definedName name="F_14_420">#REF!</definedName>
    <definedName name="F_14_450" localSheetId="4">#REF!</definedName>
    <definedName name="F_14_450">#REF!</definedName>
    <definedName name="F_14_480" localSheetId="4">#REF!</definedName>
    <definedName name="F_14_480">#REF!</definedName>
    <definedName name="F_14_510" localSheetId="4">#REF!</definedName>
    <definedName name="F_14_510">#REF!</definedName>
    <definedName name="F_14_540" localSheetId="4">#REF!</definedName>
    <definedName name="F_14_540">#REF!</definedName>
    <definedName name="F_14_570" localSheetId="4">#REF!</definedName>
    <definedName name="F_14_570">#REF!</definedName>
    <definedName name="F_14_60" localSheetId="4">#REF!</definedName>
    <definedName name="F_14_60">#REF!</definedName>
    <definedName name="F_14_600" localSheetId="4">#REF!</definedName>
    <definedName name="F_14_600">#REF!</definedName>
    <definedName name="F_14_630" localSheetId="4">#REF!</definedName>
    <definedName name="F_14_630">#REF!</definedName>
    <definedName name="F_14_660" localSheetId="4">#REF!</definedName>
    <definedName name="F_14_660">#REF!</definedName>
    <definedName name="F_14_690" localSheetId="4">#REF!</definedName>
    <definedName name="F_14_690">#REF!</definedName>
    <definedName name="F_14_720" localSheetId="4">#REF!</definedName>
    <definedName name="F_14_720">#REF!</definedName>
    <definedName name="F_14_90" localSheetId="4">#REF!</definedName>
    <definedName name="F_14_90">#REF!</definedName>
    <definedName name="F_15_120" localSheetId="4">#REF!</definedName>
    <definedName name="F_15_120">#REF!</definedName>
    <definedName name="F_15_150" localSheetId="4">#REF!</definedName>
    <definedName name="F_15_150">#REF!</definedName>
    <definedName name="F_15_180" localSheetId="4">#REF!</definedName>
    <definedName name="F_15_180">#REF!</definedName>
    <definedName name="F_15_210" localSheetId="4">#REF!</definedName>
    <definedName name="F_15_210">#REF!</definedName>
    <definedName name="F_15_240" localSheetId="4">#REF!</definedName>
    <definedName name="F_15_240">#REF!</definedName>
    <definedName name="F_15_270" localSheetId="4">#REF!</definedName>
    <definedName name="F_15_270">#REF!</definedName>
    <definedName name="F_15_30" localSheetId="4">#REF!</definedName>
    <definedName name="F_15_30">#REF!</definedName>
    <definedName name="F_15_300" localSheetId="4">#REF!</definedName>
    <definedName name="F_15_300">#REF!</definedName>
    <definedName name="F_15_330" localSheetId="4">#REF!</definedName>
    <definedName name="F_15_330">#REF!</definedName>
    <definedName name="F_15_360" localSheetId="4">#REF!</definedName>
    <definedName name="F_15_360">#REF!</definedName>
    <definedName name="F_15_390" localSheetId="4">#REF!</definedName>
    <definedName name="F_15_390">#REF!</definedName>
    <definedName name="F_15_420" localSheetId="4">#REF!</definedName>
    <definedName name="F_15_420">#REF!</definedName>
    <definedName name="F_15_450" localSheetId="4">#REF!</definedName>
    <definedName name="F_15_450">#REF!</definedName>
    <definedName name="F_15_480" localSheetId="4">#REF!</definedName>
    <definedName name="F_15_480">#REF!</definedName>
    <definedName name="F_15_510" localSheetId="4">#REF!</definedName>
    <definedName name="F_15_510">#REF!</definedName>
    <definedName name="F_15_540" localSheetId="4">#REF!</definedName>
    <definedName name="F_15_540">#REF!</definedName>
    <definedName name="F_15_570" localSheetId="4">#REF!</definedName>
    <definedName name="F_15_570">#REF!</definedName>
    <definedName name="F_15_60" localSheetId="4">#REF!</definedName>
    <definedName name="F_15_60">#REF!</definedName>
    <definedName name="F_15_600" localSheetId="4">#REF!</definedName>
    <definedName name="F_15_600">#REF!</definedName>
    <definedName name="F_15_630" localSheetId="4">#REF!</definedName>
    <definedName name="F_15_630">#REF!</definedName>
    <definedName name="F_15_660" localSheetId="4">#REF!</definedName>
    <definedName name="F_15_660">#REF!</definedName>
    <definedName name="F_15_690" localSheetId="4">#REF!</definedName>
    <definedName name="F_15_690">#REF!</definedName>
    <definedName name="F_15_720" localSheetId="4">#REF!</definedName>
    <definedName name="F_15_720">#REF!</definedName>
    <definedName name="F_15_90" localSheetId="4">#REF!</definedName>
    <definedName name="F_15_90">#REF!</definedName>
    <definedName name="F_16_120" localSheetId="4">#REF!</definedName>
    <definedName name="F_16_120">#REF!</definedName>
    <definedName name="F_16_150" localSheetId="4">#REF!</definedName>
    <definedName name="F_16_150">#REF!</definedName>
    <definedName name="F_16_180" localSheetId="4">#REF!</definedName>
    <definedName name="F_16_180">#REF!</definedName>
    <definedName name="F_16_210" localSheetId="4">#REF!</definedName>
    <definedName name="F_16_210">#REF!</definedName>
    <definedName name="F_16_240" localSheetId="4">#REF!</definedName>
    <definedName name="F_16_240">#REF!</definedName>
    <definedName name="F_16_270" localSheetId="4">#REF!</definedName>
    <definedName name="F_16_270">#REF!</definedName>
    <definedName name="F_16_30" localSheetId="4">#REF!</definedName>
    <definedName name="F_16_30">#REF!</definedName>
    <definedName name="F_16_300" localSheetId="4">#REF!</definedName>
    <definedName name="F_16_300">#REF!</definedName>
    <definedName name="F_16_330" localSheetId="4">#REF!</definedName>
    <definedName name="F_16_330">#REF!</definedName>
    <definedName name="F_16_360" localSheetId="4">#REF!</definedName>
    <definedName name="F_16_360">#REF!</definedName>
    <definedName name="F_16_390" localSheetId="4">#REF!</definedName>
    <definedName name="F_16_390">#REF!</definedName>
    <definedName name="F_16_420" localSheetId="4">#REF!</definedName>
    <definedName name="F_16_420">#REF!</definedName>
    <definedName name="F_16_450" localSheetId="4">#REF!</definedName>
    <definedName name="F_16_450">#REF!</definedName>
    <definedName name="F_16_480" localSheetId="4">#REF!</definedName>
    <definedName name="F_16_480">#REF!</definedName>
    <definedName name="F_16_510" localSheetId="4">#REF!</definedName>
    <definedName name="F_16_510">#REF!</definedName>
    <definedName name="F_16_540" localSheetId="4">#REF!</definedName>
    <definedName name="F_16_540">#REF!</definedName>
    <definedName name="F_16_570" localSheetId="4">#REF!</definedName>
    <definedName name="F_16_570">#REF!</definedName>
    <definedName name="F_16_60" localSheetId="4">#REF!</definedName>
    <definedName name="F_16_60">#REF!</definedName>
    <definedName name="F_16_600" localSheetId="4">#REF!</definedName>
    <definedName name="F_16_600">#REF!</definedName>
    <definedName name="F_16_630" localSheetId="4">#REF!</definedName>
    <definedName name="F_16_630">#REF!</definedName>
    <definedName name="F_16_660" localSheetId="4">#REF!</definedName>
    <definedName name="F_16_660">#REF!</definedName>
    <definedName name="F_16_690" localSheetId="4">#REF!</definedName>
    <definedName name="F_16_690">#REF!</definedName>
    <definedName name="F_16_720" localSheetId="4">#REF!</definedName>
    <definedName name="F_16_720">#REF!</definedName>
    <definedName name="F_16_90" localSheetId="4">#REF!</definedName>
    <definedName name="F_16_90">#REF!</definedName>
    <definedName name="F_17_120" localSheetId="4">#REF!</definedName>
    <definedName name="F_17_120">#REF!</definedName>
    <definedName name="F_17_150" localSheetId="4">#REF!</definedName>
    <definedName name="F_17_150">#REF!</definedName>
    <definedName name="F_17_180" localSheetId="4">#REF!</definedName>
    <definedName name="F_17_180">#REF!</definedName>
    <definedName name="F_17_210" localSheetId="4">#REF!</definedName>
    <definedName name="F_17_210">#REF!</definedName>
    <definedName name="F_17_240" localSheetId="4">#REF!</definedName>
    <definedName name="F_17_240">#REF!</definedName>
    <definedName name="F_17_270" localSheetId="4">#REF!</definedName>
    <definedName name="F_17_270">#REF!</definedName>
    <definedName name="F_17_30" localSheetId="4">#REF!</definedName>
    <definedName name="F_17_30">#REF!</definedName>
    <definedName name="F_17_300" localSheetId="4">#REF!</definedName>
    <definedName name="F_17_300">#REF!</definedName>
    <definedName name="F_17_330" localSheetId="4">#REF!</definedName>
    <definedName name="F_17_330">#REF!</definedName>
    <definedName name="F_17_360" localSheetId="4">#REF!</definedName>
    <definedName name="F_17_360">#REF!</definedName>
    <definedName name="F_17_390" localSheetId="4">#REF!</definedName>
    <definedName name="F_17_390">#REF!</definedName>
    <definedName name="F_17_420" localSheetId="4">#REF!</definedName>
    <definedName name="F_17_420">#REF!</definedName>
    <definedName name="F_17_450" localSheetId="4">#REF!</definedName>
    <definedName name="F_17_450">#REF!</definedName>
    <definedName name="F_17_480" localSheetId="4">#REF!</definedName>
    <definedName name="F_17_480">#REF!</definedName>
    <definedName name="F_17_510" localSheetId="4">#REF!</definedName>
    <definedName name="F_17_510">#REF!</definedName>
    <definedName name="F_17_540" localSheetId="4">#REF!</definedName>
    <definedName name="F_17_540">#REF!</definedName>
    <definedName name="F_17_570" localSheetId="4">#REF!</definedName>
    <definedName name="F_17_570">#REF!</definedName>
    <definedName name="F_17_60" localSheetId="4">#REF!</definedName>
    <definedName name="F_17_60">#REF!</definedName>
    <definedName name="F_17_600" localSheetId="4">#REF!</definedName>
    <definedName name="F_17_600">#REF!</definedName>
    <definedName name="F_17_630" localSheetId="4">#REF!</definedName>
    <definedName name="F_17_630">#REF!</definedName>
    <definedName name="F_17_660" localSheetId="4">#REF!</definedName>
    <definedName name="F_17_660">#REF!</definedName>
    <definedName name="F_17_690" localSheetId="4">#REF!</definedName>
    <definedName name="F_17_690">#REF!</definedName>
    <definedName name="F_17_720" localSheetId="4">#REF!</definedName>
    <definedName name="F_17_720">#REF!</definedName>
    <definedName name="F_17_90" localSheetId="4">#REF!</definedName>
    <definedName name="F_17_90">#REF!</definedName>
    <definedName name="F_18_120" localSheetId="4">#REF!</definedName>
    <definedName name="F_18_120">#REF!</definedName>
    <definedName name="F_18_150" localSheetId="4">#REF!</definedName>
    <definedName name="F_18_150">#REF!</definedName>
    <definedName name="F_18_180" localSheetId="4">#REF!</definedName>
    <definedName name="F_18_180">#REF!</definedName>
    <definedName name="F_18_210" localSheetId="4">#REF!</definedName>
    <definedName name="F_18_210">#REF!</definedName>
    <definedName name="F_18_240" localSheetId="4">#REF!</definedName>
    <definedName name="F_18_240">#REF!</definedName>
    <definedName name="F_18_270" localSheetId="4">#REF!</definedName>
    <definedName name="F_18_270">#REF!</definedName>
    <definedName name="F_18_30" localSheetId="4">#REF!</definedName>
    <definedName name="F_18_30">#REF!</definedName>
    <definedName name="F_18_300" localSheetId="4">#REF!</definedName>
    <definedName name="F_18_300">#REF!</definedName>
    <definedName name="F_18_330" localSheetId="4">#REF!</definedName>
    <definedName name="F_18_330">#REF!</definedName>
    <definedName name="F_18_360" localSheetId="4">#REF!</definedName>
    <definedName name="F_18_360">#REF!</definedName>
    <definedName name="F_18_390" localSheetId="4">#REF!</definedName>
    <definedName name="F_18_390">#REF!</definedName>
    <definedName name="F_18_420" localSheetId="4">#REF!</definedName>
    <definedName name="F_18_420">#REF!</definedName>
    <definedName name="F_18_450" localSheetId="4">#REF!</definedName>
    <definedName name="F_18_450">#REF!</definedName>
    <definedName name="F_18_480" localSheetId="4">#REF!</definedName>
    <definedName name="F_18_480">#REF!</definedName>
    <definedName name="F_18_510" localSheetId="4">#REF!</definedName>
    <definedName name="F_18_510">#REF!</definedName>
    <definedName name="F_18_540" localSheetId="4">#REF!</definedName>
    <definedName name="F_18_540">#REF!</definedName>
    <definedName name="F_18_570" localSheetId="4">#REF!</definedName>
    <definedName name="F_18_570">#REF!</definedName>
    <definedName name="F_18_60" localSheetId="4">#REF!</definedName>
    <definedName name="F_18_60">#REF!</definedName>
    <definedName name="F_18_600" localSheetId="4">#REF!</definedName>
    <definedName name="F_18_600">#REF!</definedName>
    <definedName name="F_18_630" localSheetId="4">#REF!</definedName>
    <definedName name="F_18_630">#REF!</definedName>
    <definedName name="F_18_660" localSheetId="4">#REF!</definedName>
    <definedName name="F_18_660">#REF!</definedName>
    <definedName name="F_18_690" localSheetId="4">#REF!</definedName>
    <definedName name="F_18_690">#REF!</definedName>
    <definedName name="F_18_720" localSheetId="4">#REF!</definedName>
    <definedName name="F_18_720">#REF!</definedName>
    <definedName name="F_18_90" localSheetId="4">#REF!</definedName>
    <definedName name="F_18_90">#REF!</definedName>
    <definedName name="F_19_120" localSheetId="4">#REF!</definedName>
    <definedName name="F_19_120">#REF!</definedName>
    <definedName name="F_19_150" localSheetId="4">#REF!</definedName>
    <definedName name="F_19_150">#REF!</definedName>
    <definedName name="F_19_180" localSheetId="4">#REF!</definedName>
    <definedName name="F_19_180">#REF!</definedName>
    <definedName name="F_19_210" localSheetId="4">#REF!</definedName>
    <definedName name="F_19_210">#REF!</definedName>
    <definedName name="F_19_240" localSheetId="4">#REF!</definedName>
    <definedName name="F_19_240">#REF!</definedName>
    <definedName name="F_19_270" localSheetId="4">#REF!</definedName>
    <definedName name="F_19_270">#REF!</definedName>
    <definedName name="F_19_30" localSheetId="4">#REF!</definedName>
    <definedName name="F_19_30">#REF!</definedName>
    <definedName name="F_19_300" localSheetId="4">#REF!</definedName>
    <definedName name="F_19_300">#REF!</definedName>
    <definedName name="F_19_330" localSheetId="4">#REF!</definedName>
    <definedName name="F_19_330">#REF!</definedName>
    <definedName name="F_19_360" localSheetId="4">#REF!</definedName>
    <definedName name="F_19_360">#REF!</definedName>
    <definedName name="F_19_390" localSheetId="4">#REF!</definedName>
    <definedName name="F_19_390">#REF!</definedName>
    <definedName name="F_19_420" localSheetId="4">#REF!</definedName>
    <definedName name="F_19_420">#REF!</definedName>
    <definedName name="F_19_450" localSheetId="4">#REF!</definedName>
    <definedName name="F_19_450">#REF!</definedName>
    <definedName name="F_19_480" localSheetId="4">#REF!</definedName>
    <definedName name="F_19_480">#REF!</definedName>
    <definedName name="F_19_510" localSheetId="4">#REF!</definedName>
    <definedName name="F_19_510">#REF!</definedName>
    <definedName name="F_19_540" localSheetId="4">#REF!</definedName>
    <definedName name="F_19_540">#REF!</definedName>
    <definedName name="F_19_570" localSheetId="4">#REF!</definedName>
    <definedName name="F_19_570">#REF!</definedName>
    <definedName name="F_19_60" localSheetId="4">#REF!</definedName>
    <definedName name="F_19_60">#REF!</definedName>
    <definedName name="F_19_600" localSheetId="4">#REF!</definedName>
    <definedName name="F_19_600">#REF!</definedName>
    <definedName name="F_19_630" localSheetId="4">#REF!</definedName>
    <definedName name="F_19_630">#REF!</definedName>
    <definedName name="F_19_660" localSheetId="4">#REF!</definedName>
    <definedName name="F_19_660">#REF!</definedName>
    <definedName name="F_19_690" localSheetId="4">#REF!</definedName>
    <definedName name="F_19_690">#REF!</definedName>
    <definedName name="F_19_720" localSheetId="4">#REF!</definedName>
    <definedName name="F_19_720">#REF!</definedName>
    <definedName name="F_19_90" localSheetId="4">#REF!</definedName>
    <definedName name="F_19_90">#REF!</definedName>
    <definedName name="F_20_120" localSheetId="4">#REF!</definedName>
    <definedName name="F_20_120">#REF!</definedName>
    <definedName name="F_20_150" localSheetId="4">#REF!</definedName>
    <definedName name="F_20_150">#REF!</definedName>
    <definedName name="F_20_180" localSheetId="4">#REF!</definedName>
    <definedName name="F_20_180">#REF!</definedName>
    <definedName name="F_20_210" localSheetId="4">#REF!</definedName>
    <definedName name="F_20_210">#REF!</definedName>
    <definedName name="F_20_240" localSheetId="4">#REF!</definedName>
    <definedName name="F_20_240">#REF!</definedName>
    <definedName name="F_20_270" localSheetId="4">#REF!</definedName>
    <definedName name="F_20_270">#REF!</definedName>
    <definedName name="F_20_30" localSheetId="4">#REF!</definedName>
    <definedName name="F_20_30">#REF!</definedName>
    <definedName name="F_20_300" localSheetId="4">#REF!</definedName>
    <definedName name="F_20_300">#REF!</definedName>
    <definedName name="F_20_330" localSheetId="4">#REF!</definedName>
    <definedName name="F_20_330">#REF!</definedName>
    <definedName name="F_20_360" localSheetId="4">#REF!</definedName>
    <definedName name="F_20_360">#REF!</definedName>
    <definedName name="F_20_390" localSheetId="4">#REF!</definedName>
    <definedName name="F_20_390">#REF!</definedName>
    <definedName name="F_20_420" localSheetId="4">#REF!</definedName>
    <definedName name="F_20_420">#REF!</definedName>
    <definedName name="F_20_450" localSheetId="4">#REF!</definedName>
    <definedName name="F_20_450">#REF!</definedName>
    <definedName name="F_20_480" localSheetId="4">#REF!</definedName>
    <definedName name="F_20_480">#REF!</definedName>
    <definedName name="F_20_510" localSheetId="4">#REF!</definedName>
    <definedName name="F_20_510">#REF!</definedName>
    <definedName name="F_20_540" localSheetId="4">#REF!</definedName>
    <definedName name="F_20_540">#REF!</definedName>
    <definedName name="F_20_570" localSheetId="4">#REF!</definedName>
    <definedName name="F_20_570">#REF!</definedName>
    <definedName name="F_20_60" localSheetId="4">#REF!</definedName>
    <definedName name="F_20_60">#REF!</definedName>
    <definedName name="F_20_600" localSheetId="4">#REF!</definedName>
    <definedName name="F_20_600">#REF!</definedName>
    <definedName name="F_20_630" localSheetId="4">#REF!</definedName>
    <definedName name="F_20_630">#REF!</definedName>
    <definedName name="F_20_660" localSheetId="4">#REF!</definedName>
    <definedName name="F_20_660">#REF!</definedName>
    <definedName name="F_20_690" localSheetId="4">#REF!</definedName>
    <definedName name="F_20_690">#REF!</definedName>
    <definedName name="F_20_720" localSheetId="4">#REF!</definedName>
    <definedName name="F_20_720">#REF!</definedName>
    <definedName name="F_20_90" localSheetId="4">#REF!</definedName>
    <definedName name="F_20_90">#REF!</definedName>
    <definedName name="F_21_120" localSheetId="4">#REF!</definedName>
    <definedName name="F_21_120">#REF!</definedName>
    <definedName name="F_21_150" localSheetId="4">#REF!</definedName>
    <definedName name="F_21_150">#REF!</definedName>
    <definedName name="F_21_180" localSheetId="4">#REF!</definedName>
    <definedName name="F_21_180">#REF!</definedName>
    <definedName name="F_21_210" localSheetId="4">#REF!</definedName>
    <definedName name="F_21_210">#REF!</definedName>
    <definedName name="F_21_240" localSheetId="4">#REF!</definedName>
    <definedName name="F_21_240">#REF!</definedName>
    <definedName name="F_21_270" localSheetId="4">#REF!</definedName>
    <definedName name="F_21_270">#REF!</definedName>
    <definedName name="F_21_30" localSheetId="4">#REF!</definedName>
    <definedName name="F_21_30">#REF!</definedName>
    <definedName name="F_21_300" localSheetId="4">#REF!</definedName>
    <definedName name="F_21_300">#REF!</definedName>
    <definedName name="F_21_330" localSheetId="4">#REF!</definedName>
    <definedName name="F_21_330">#REF!</definedName>
    <definedName name="F_21_360" localSheetId="4">#REF!</definedName>
    <definedName name="F_21_360">#REF!</definedName>
    <definedName name="F_21_390" localSheetId="4">#REF!</definedName>
    <definedName name="F_21_390">#REF!</definedName>
    <definedName name="F_21_420" localSheetId="4">#REF!</definedName>
    <definedName name="F_21_420">#REF!</definedName>
    <definedName name="F_21_450" localSheetId="4">#REF!</definedName>
    <definedName name="F_21_450">#REF!</definedName>
    <definedName name="F_21_480" localSheetId="4">#REF!</definedName>
    <definedName name="F_21_480">#REF!</definedName>
    <definedName name="F_21_510" localSheetId="4">#REF!</definedName>
    <definedName name="F_21_510">#REF!</definedName>
    <definedName name="F_21_540" localSheetId="4">#REF!</definedName>
    <definedName name="F_21_540">#REF!</definedName>
    <definedName name="F_21_570" localSheetId="4">#REF!</definedName>
    <definedName name="F_21_570">#REF!</definedName>
    <definedName name="F_21_60" localSheetId="4">#REF!</definedName>
    <definedName name="F_21_60">#REF!</definedName>
    <definedName name="F_21_600" localSheetId="4">#REF!</definedName>
    <definedName name="F_21_600">#REF!</definedName>
    <definedName name="F_21_630" localSheetId="4">#REF!</definedName>
    <definedName name="F_21_630">#REF!</definedName>
    <definedName name="F_21_660" localSheetId="4">#REF!</definedName>
    <definedName name="F_21_660">#REF!</definedName>
    <definedName name="F_21_690" localSheetId="4">#REF!</definedName>
    <definedName name="F_21_690">#REF!</definedName>
    <definedName name="F_21_720" localSheetId="4">#REF!</definedName>
    <definedName name="F_21_720">#REF!</definedName>
    <definedName name="F_21_90" localSheetId="4">#REF!</definedName>
    <definedName name="F_21_90">#REF!</definedName>
    <definedName name="F_22_120" localSheetId="4">#REF!</definedName>
    <definedName name="F_22_120">#REF!</definedName>
    <definedName name="F_22_150" localSheetId="4">#REF!</definedName>
    <definedName name="F_22_150">#REF!</definedName>
    <definedName name="F_22_180" localSheetId="4">#REF!</definedName>
    <definedName name="F_22_180">#REF!</definedName>
    <definedName name="F_22_210" localSheetId="4">#REF!</definedName>
    <definedName name="F_22_210">#REF!</definedName>
    <definedName name="F_22_240" localSheetId="4">#REF!</definedName>
    <definedName name="F_22_240">#REF!</definedName>
    <definedName name="F_22_270" localSheetId="4">#REF!</definedName>
    <definedName name="F_22_270">#REF!</definedName>
    <definedName name="F_22_30" localSheetId="4">#REF!</definedName>
    <definedName name="F_22_30">#REF!</definedName>
    <definedName name="F_22_300" localSheetId="4">#REF!</definedName>
    <definedName name="F_22_300">#REF!</definedName>
    <definedName name="F_22_330" localSheetId="4">#REF!</definedName>
    <definedName name="F_22_330">#REF!</definedName>
    <definedName name="F_22_360" localSheetId="4">#REF!</definedName>
    <definedName name="F_22_360">#REF!</definedName>
    <definedName name="F_22_390" localSheetId="4">#REF!</definedName>
    <definedName name="F_22_390">#REF!</definedName>
    <definedName name="F_22_420" localSheetId="4">#REF!</definedName>
    <definedName name="F_22_420">#REF!</definedName>
    <definedName name="F_22_450" localSheetId="4">#REF!</definedName>
    <definedName name="F_22_450">#REF!</definedName>
    <definedName name="F_22_480" localSheetId="4">#REF!</definedName>
    <definedName name="F_22_480">#REF!</definedName>
    <definedName name="F_22_510" localSheetId="4">#REF!</definedName>
    <definedName name="F_22_510">#REF!</definedName>
    <definedName name="F_22_540" localSheetId="4">#REF!</definedName>
    <definedName name="F_22_540">#REF!</definedName>
    <definedName name="F_22_570" localSheetId="4">#REF!</definedName>
    <definedName name="F_22_570">#REF!</definedName>
    <definedName name="F_22_60" localSheetId="4">#REF!</definedName>
    <definedName name="F_22_60">#REF!</definedName>
    <definedName name="F_22_600" localSheetId="4">#REF!</definedName>
    <definedName name="F_22_600">#REF!</definedName>
    <definedName name="F_22_630" localSheetId="4">#REF!</definedName>
    <definedName name="F_22_630">#REF!</definedName>
    <definedName name="F_22_660" localSheetId="4">#REF!</definedName>
    <definedName name="F_22_660">#REF!</definedName>
    <definedName name="F_22_690" localSheetId="4">#REF!</definedName>
    <definedName name="F_22_690">#REF!</definedName>
    <definedName name="F_22_720" localSheetId="4">#REF!</definedName>
    <definedName name="F_22_720">#REF!</definedName>
    <definedName name="F_22_90" localSheetId="4">#REF!</definedName>
    <definedName name="F_22_90">#REF!</definedName>
    <definedName name="F_23_120" localSheetId="4">#REF!</definedName>
    <definedName name="F_23_120">#REF!</definedName>
    <definedName name="F_23_150" localSheetId="4">#REF!</definedName>
    <definedName name="F_23_150">#REF!</definedName>
    <definedName name="F_23_180" localSheetId="4">#REF!</definedName>
    <definedName name="F_23_180">#REF!</definedName>
    <definedName name="F_23_210" localSheetId="4">#REF!</definedName>
    <definedName name="F_23_210">#REF!</definedName>
    <definedName name="F_23_240" localSheetId="4">#REF!</definedName>
    <definedName name="F_23_240">#REF!</definedName>
    <definedName name="F_23_270" localSheetId="4">#REF!</definedName>
    <definedName name="F_23_270">#REF!</definedName>
    <definedName name="F_23_30" localSheetId="4">#REF!</definedName>
    <definedName name="F_23_30">#REF!</definedName>
    <definedName name="F_23_300" localSheetId="4">#REF!</definedName>
    <definedName name="F_23_300">#REF!</definedName>
    <definedName name="F_23_330" localSheetId="4">#REF!</definedName>
    <definedName name="F_23_330">#REF!</definedName>
    <definedName name="F_23_360" localSheetId="4">#REF!</definedName>
    <definedName name="F_23_360">#REF!</definedName>
    <definedName name="F_23_390" localSheetId="4">#REF!</definedName>
    <definedName name="F_23_390">#REF!</definedName>
    <definedName name="F_23_420" localSheetId="4">#REF!</definedName>
    <definedName name="F_23_420">#REF!</definedName>
    <definedName name="F_23_450" localSheetId="4">#REF!</definedName>
    <definedName name="F_23_450">#REF!</definedName>
    <definedName name="F_23_480" localSheetId="4">#REF!</definedName>
    <definedName name="F_23_480">#REF!</definedName>
    <definedName name="F_23_510" localSheetId="4">#REF!</definedName>
    <definedName name="F_23_510">#REF!</definedName>
    <definedName name="F_23_540" localSheetId="4">#REF!</definedName>
    <definedName name="F_23_540">#REF!</definedName>
    <definedName name="F_23_570" localSheetId="4">#REF!</definedName>
    <definedName name="F_23_570">#REF!</definedName>
    <definedName name="F_23_60" localSheetId="4">#REF!</definedName>
    <definedName name="F_23_60">#REF!</definedName>
    <definedName name="F_23_600" localSheetId="4">#REF!</definedName>
    <definedName name="F_23_600">#REF!</definedName>
    <definedName name="F_23_630" localSheetId="4">#REF!</definedName>
    <definedName name="F_23_630">#REF!</definedName>
    <definedName name="F_23_660" localSheetId="4">#REF!</definedName>
    <definedName name="F_23_660">#REF!</definedName>
    <definedName name="F_23_690" localSheetId="4">#REF!</definedName>
    <definedName name="F_23_690">#REF!</definedName>
    <definedName name="F_23_720" localSheetId="4">#REF!</definedName>
    <definedName name="F_23_720">#REF!</definedName>
    <definedName name="F_23_90" localSheetId="4">#REF!</definedName>
    <definedName name="F_23_90">#REF!</definedName>
    <definedName name="F_24_120" localSheetId="4">#REF!</definedName>
    <definedName name="F_24_120">#REF!</definedName>
    <definedName name="F_24_150" localSheetId="4">#REF!</definedName>
    <definedName name="F_24_150">#REF!</definedName>
    <definedName name="F_24_180" localSheetId="4">#REF!</definedName>
    <definedName name="F_24_180">#REF!</definedName>
    <definedName name="F_24_210" localSheetId="4">#REF!</definedName>
    <definedName name="F_24_210">#REF!</definedName>
    <definedName name="F_24_240" localSheetId="4">#REF!</definedName>
    <definedName name="F_24_240">#REF!</definedName>
    <definedName name="F_24_270" localSheetId="4">#REF!</definedName>
    <definedName name="F_24_270">#REF!</definedName>
    <definedName name="F_24_30" localSheetId="4">#REF!</definedName>
    <definedName name="F_24_30">#REF!</definedName>
    <definedName name="F_24_300" localSheetId="4">#REF!</definedName>
    <definedName name="F_24_300">#REF!</definedName>
    <definedName name="F_24_330" localSheetId="4">#REF!</definedName>
    <definedName name="F_24_330">#REF!</definedName>
    <definedName name="F_24_360" localSheetId="4">#REF!</definedName>
    <definedName name="F_24_360">#REF!</definedName>
    <definedName name="F_24_390" localSheetId="4">#REF!</definedName>
    <definedName name="F_24_390">#REF!</definedName>
    <definedName name="F_24_420" localSheetId="4">#REF!</definedName>
    <definedName name="F_24_420">#REF!</definedName>
    <definedName name="F_24_450" localSheetId="4">#REF!</definedName>
    <definedName name="F_24_450">#REF!</definedName>
    <definedName name="F_24_480" localSheetId="4">#REF!</definedName>
    <definedName name="F_24_480">#REF!</definedName>
    <definedName name="F_24_510" localSheetId="4">#REF!</definedName>
    <definedName name="F_24_510">#REF!</definedName>
    <definedName name="F_24_540" localSheetId="4">#REF!</definedName>
    <definedName name="F_24_540">#REF!</definedName>
    <definedName name="F_24_570" localSheetId="4">#REF!</definedName>
    <definedName name="F_24_570">#REF!</definedName>
    <definedName name="F_24_60" localSheetId="4">#REF!</definedName>
    <definedName name="F_24_60">#REF!</definedName>
    <definedName name="F_24_600" localSheetId="4">#REF!</definedName>
    <definedName name="F_24_600">#REF!</definedName>
    <definedName name="F_24_630" localSheetId="4">#REF!</definedName>
    <definedName name="F_24_630">#REF!</definedName>
    <definedName name="F_24_660" localSheetId="4">#REF!</definedName>
    <definedName name="F_24_660">#REF!</definedName>
    <definedName name="F_24_690" localSheetId="4">#REF!</definedName>
    <definedName name="F_24_690">#REF!</definedName>
    <definedName name="F_24_720" localSheetId="4">#REF!</definedName>
    <definedName name="F_24_720">#REF!</definedName>
    <definedName name="F_24_90" localSheetId="4">#REF!</definedName>
    <definedName name="F_24_90">#REF!</definedName>
    <definedName name="F_25_120" localSheetId="4">#REF!</definedName>
    <definedName name="F_25_120">#REF!</definedName>
    <definedName name="F_25_150" localSheetId="4">#REF!</definedName>
    <definedName name="F_25_150">#REF!</definedName>
    <definedName name="F_25_180" localSheetId="4">#REF!</definedName>
    <definedName name="F_25_180">#REF!</definedName>
    <definedName name="F_25_210" localSheetId="4">#REF!</definedName>
    <definedName name="F_25_210">#REF!</definedName>
    <definedName name="F_25_240" localSheetId="4">#REF!</definedName>
    <definedName name="F_25_240">#REF!</definedName>
    <definedName name="F_25_270" localSheetId="4">#REF!</definedName>
    <definedName name="F_25_270">#REF!</definedName>
    <definedName name="F_25_30" localSheetId="4">#REF!</definedName>
    <definedName name="F_25_30">#REF!</definedName>
    <definedName name="F_25_300" localSheetId="4">#REF!</definedName>
    <definedName name="F_25_300">#REF!</definedName>
    <definedName name="F_25_330" localSheetId="4">#REF!</definedName>
    <definedName name="F_25_330">#REF!</definedName>
    <definedName name="F_25_360" localSheetId="4">#REF!</definedName>
    <definedName name="F_25_360">#REF!</definedName>
    <definedName name="F_25_390" localSheetId="4">#REF!</definedName>
    <definedName name="F_25_390">#REF!</definedName>
    <definedName name="F_25_420" localSheetId="4">#REF!</definedName>
    <definedName name="F_25_420">#REF!</definedName>
    <definedName name="F_25_450" localSheetId="4">#REF!</definedName>
    <definedName name="F_25_450">#REF!</definedName>
    <definedName name="F_25_480" localSheetId="4">#REF!</definedName>
    <definedName name="F_25_480">#REF!</definedName>
    <definedName name="F_25_510" localSheetId="4">#REF!</definedName>
    <definedName name="F_25_510">#REF!</definedName>
    <definedName name="F_25_540" localSheetId="4">#REF!</definedName>
    <definedName name="F_25_540">#REF!</definedName>
    <definedName name="F_25_570" localSheetId="4">#REF!</definedName>
    <definedName name="F_25_570">#REF!</definedName>
    <definedName name="F_25_60" localSheetId="4">#REF!</definedName>
    <definedName name="F_25_60">#REF!</definedName>
    <definedName name="F_25_600" localSheetId="4">#REF!</definedName>
    <definedName name="F_25_600">#REF!</definedName>
    <definedName name="F_25_630" localSheetId="4">#REF!</definedName>
    <definedName name="F_25_630">#REF!</definedName>
    <definedName name="F_25_660" localSheetId="4">#REF!</definedName>
    <definedName name="F_25_660">#REF!</definedName>
    <definedName name="F_25_690" localSheetId="4">#REF!</definedName>
    <definedName name="F_25_690">#REF!</definedName>
    <definedName name="F_25_720" localSheetId="4">#REF!</definedName>
    <definedName name="F_25_720">#REF!</definedName>
    <definedName name="F_25_90" localSheetId="4">#REF!</definedName>
    <definedName name="F_25_90">#REF!</definedName>
    <definedName name="F_26_120" localSheetId="4">#REF!</definedName>
    <definedName name="F_26_120">#REF!</definedName>
    <definedName name="F_26_150" localSheetId="4">#REF!</definedName>
    <definedName name="F_26_150">#REF!</definedName>
    <definedName name="F_26_180" localSheetId="4">#REF!</definedName>
    <definedName name="F_26_180">#REF!</definedName>
    <definedName name="F_26_210" localSheetId="4">#REF!</definedName>
    <definedName name="F_26_210">#REF!</definedName>
    <definedName name="F_26_240" localSheetId="4">#REF!</definedName>
    <definedName name="F_26_240">#REF!</definedName>
    <definedName name="F_26_270" localSheetId="4">#REF!</definedName>
    <definedName name="F_26_270">#REF!</definedName>
    <definedName name="F_26_30" localSheetId="4">#REF!</definedName>
    <definedName name="F_26_30">#REF!</definedName>
    <definedName name="F_26_300" localSheetId="4">#REF!</definedName>
    <definedName name="F_26_300">#REF!</definedName>
    <definedName name="F_26_330" localSheetId="4">#REF!</definedName>
    <definedName name="F_26_330">#REF!</definedName>
    <definedName name="F_26_360" localSheetId="4">#REF!</definedName>
    <definedName name="F_26_360">#REF!</definedName>
    <definedName name="F_26_390" localSheetId="4">#REF!</definedName>
    <definedName name="F_26_390">#REF!</definedName>
    <definedName name="F_26_420" localSheetId="4">#REF!</definedName>
    <definedName name="F_26_420">#REF!</definedName>
    <definedName name="F_26_450" localSheetId="4">#REF!</definedName>
    <definedName name="F_26_450">#REF!</definedName>
    <definedName name="F_26_480" localSheetId="4">#REF!</definedName>
    <definedName name="F_26_480">#REF!</definedName>
    <definedName name="F_26_510" localSheetId="4">#REF!</definedName>
    <definedName name="F_26_510">#REF!</definedName>
    <definedName name="F_26_540" localSheetId="4">#REF!</definedName>
    <definedName name="F_26_540">#REF!</definedName>
    <definedName name="F_26_570" localSheetId="4">#REF!</definedName>
    <definedName name="F_26_570">#REF!</definedName>
    <definedName name="F_26_60" localSheetId="4">#REF!</definedName>
    <definedName name="F_26_60">#REF!</definedName>
    <definedName name="F_26_600" localSheetId="4">#REF!</definedName>
    <definedName name="F_26_600">#REF!</definedName>
    <definedName name="F_26_630" localSheetId="4">#REF!</definedName>
    <definedName name="F_26_630">#REF!</definedName>
    <definedName name="F_26_660" localSheetId="4">#REF!</definedName>
    <definedName name="F_26_660">#REF!</definedName>
    <definedName name="F_26_690" localSheetId="4">#REF!</definedName>
    <definedName name="F_26_690">#REF!</definedName>
    <definedName name="F_26_720" localSheetId="4">#REF!</definedName>
    <definedName name="F_26_720">#REF!</definedName>
    <definedName name="F_26_90" localSheetId="4">#REF!</definedName>
    <definedName name="F_26_90">#REF!</definedName>
    <definedName name="F_27_120" localSheetId="4">#REF!</definedName>
    <definedName name="F_27_120">#REF!</definedName>
    <definedName name="F_27_150" localSheetId="4">#REF!</definedName>
    <definedName name="F_27_150">#REF!</definedName>
    <definedName name="F_27_180" localSheetId="4">#REF!</definedName>
    <definedName name="F_27_180">#REF!</definedName>
    <definedName name="F_27_210" localSheetId="4">#REF!</definedName>
    <definedName name="F_27_210">#REF!</definedName>
    <definedName name="F_27_240" localSheetId="4">#REF!</definedName>
    <definedName name="F_27_240">#REF!</definedName>
    <definedName name="F_27_270" localSheetId="4">#REF!</definedName>
    <definedName name="F_27_270">#REF!</definedName>
    <definedName name="F_27_30" localSheetId="4">#REF!</definedName>
    <definedName name="F_27_30">#REF!</definedName>
    <definedName name="F_27_300" localSheetId="4">#REF!</definedName>
    <definedName name="F_27_300">#REF!</definedName>
    <definedName name="F_27_330" localSheetId="4">#REF!</definedName>
    <definedName name="F_27_330">#REF!</definedName>
    <definedName name="F_27_360" localSheetId="4">#REF!</definedName>
    <definedName name="F_27_360">#REF!</definedName>
    <definedName name="F_27_390" localSheetId="4">#REF!</definedName>
    <definedName name="F_27_390">#REF!</definedName>
    <definedName name="F_27_420" localSheetId="4">#REF!</definedName>
    <definedName name="F_27_420">#REF!</definedName>
    <definedName name="F_27_450" localSheetId="4">#REF!</definedName>
    <definedName name="F_27_450">#REF!</definedName>
    <definedName name="F_27_480" localSheetId="4">#REF!</definedName>
    <definedName name="F_27_480">#REF!</definedName>
    <definedName name="F_27_510" localSheetId="4">#REF!</definedName>
    <definedName name="F_27_510">#REF!</definedName>
    <definedName name="F_27_540" localSheetId="4">#REF!</definedName>
    <definedName name="F_27_540">#REF!</definedName>
    <definedName name="F_27_570" localSheetId="4">#REF!</definedName>
    <definedName name="F_27_570">#REF!</definedName>
    <definedName name="F_27_60" localSheetId="4">#REF!</definedName>
    <definedName name="F_27_60">#REF!</definedName>
    <definedName name="F_27_600" localSheetId="4">#REF!</definedName>
    <definedName name="F_27_600">#REF!</definedName>
    <definedName name="F_27_630" localSheetId="4">#REF!</definedName>
    <definedName name="F_27_630">#REF!</definedName>
    <definedName name="F_27_660" localSheetId="4">#REF!</definedName>
    <definedName name="F_27_660">#REF!</definedName>
    <definedName name="F_27_690" localSheetId="4">#REF!</definedName>
    <definedName name="F_27_690">#REF!</definedName>
    <definedName name="F_27_720" localSheetId="4">#REF!</definedName>
    <definedName name="F_27_720">#REF!</definedName>
    <definedName name="F_27_90" localSheetId="4">#REF!</definedName>
    <definedName name="F_27_90">#REF!</definedName>
    <definedName name="F_28_120" localSheetId="4">#REF!</definedName>
    <definedName name="F_28_120">#REF!</definedName>
    <definedName name="F_28_150" localSheetId="4">#REF!</definedName>
    <definedName name="F_28_150">#REF!</definedName>
    <definedName name="F_28_180" localSheetId="4">#REF!</definedName>
    <definedName name="F_28_180">#REF!</definedName>
    <definedName name="F_28_210" localSheetId="4">#REF!</definedName>
    <definedName name="F_28_210">#REF!</definedName>
    <definedName name="F_28_240" localSheetId="4">#REF!</definedName>
    <definedName name="F_28_240">#REF!</definedName>
    <definedName name="F_28_270" localSheetId="4">#REF!</definedName>
    <definedName name="F_28_270">#REF!</definedName>
    <definedName name="F_28_30" localSheetId="4">#REF!</definedName>
    <definedName name="F_28_30">#REF!</definedName>
    <definedName name="F_28_300" localSheetId="4">#REF!</definedName>
    <definedName name="F_28_300">#REF!</definedName>
    <definedName name="F_28_330" localSheetId="4">#REF!</definedName>
    <definedName name="F_28_330">#REF!</definedName>
    <definedName name="F_28_360" localSheetId="4">#REF!</definedName>
    <definedName name="F_28_360">#REF!</definedName>
    <definedName name="F_28_390" localSheetId="4">#REF!</definedName>
    <definedName name="F_28_390">#REF!</definedName>
    <definedName name="F_28_420" localSheetId="4">#REF!</definedName>
    <definedName name="F_28_420">#REF!</definedName>
    <definedName name="F_28_450" localSheetId="4">#REF!</definedName>
    <definedName name="F_28_450">#REF!</definedName>
    <definedName name="F_28_480" localSheetId="4">#REF!</definedName>
    <definedName name="F_28_480">#REF!</definedName>
    <definedName name="F_28_510" localSheetId="4">#REF!</definedName>
    <definedName name="F_28_510">#REF!</definedName>
    <definedName name="F_28_540" localSheetId="4">#REF!</definedName>
    <definedName name="F_28_540">#REF!</definedName>
    <definedName name="F_28_570" localSheetId="4">#REF!</definedName>
    <definedName name="F_28_570">#REF!</definedName>
    <definedName name="F_28_60" localSheetId="4">#REF!</definedName>
    <definedName name="F_28_60">#REF!</definedName>
    <definedName name="F_28_600" localSheetId="4">#REF!</definedName>
    <definedName name="F_28_600">#REF!</definedName>
    <definedName name="F_28_630" localSheetId="4">#REF!</definedName>
    <definedName name="F_28_630">#REF!</definedName>
    <definedName name="F_28_660" localSheetId="4">#REF!</definedName>
    <definedName name="F_28_660">#REF!</definedName>
    <definedName name="F_28_690" localSheetId="4">#REF!</definedName>
    <definedName name="F_28_690">#REF!</definedName>
    <definedName name="F_28_720" localSheetId="4">#REF!</definedName>
    <definedName name="F_28_720">#REF!</definedName>
    <definedName name="F_28_90" localSheetId="4">#REF!</definedName>
    <definedName name="F_28_90">#REF!</definedName>
    <definedName name="F_29_120" localSheetId="4">#REF!</definedName>
    <definedName name="F_29_120">#REF!</definedName>
    <definedName name="F_29_150" localSheetId="4">#REF!</definedName>
    <definedName name="F_29_150">#REF!</definedName>
    <definedName name="F_29_180" localSheetId="4">#REF!</definedName>
    <definedName name="F_29_180">#REF!</definedName>
    <definedName name="F_29_210" localSheetId="4">#REF!</definedName>
    <definedName name="F_29_210">#REF!</definedName>
    <definedName name="F_29_240" localSheetId="4">#REF!</definedName>
    <definedName name="F_29_240">#REF!</definedName>
    <definedName name="F_29_270" localSheetId="4">#REF!</definedName>
    <definedName name="F_29_270">#REF!</definedName>
    <definedName name="F_29_30" localSheetId="4">#REF!</definedName>
    <definedName name="F_29_30">#REF!</definedName>
    <definedName name="F_29_300" localSheetId="4">#REF!</definedName>
    <definedName name="F_29_300">#REF!</definedName>
    <definedName name="F_29_330" localSheetId="4">#REF!</definedName>
    <definedName name="F_29_330">#REF!</definedName>
    <definedName name="F_29_360" localSheetId="4">#REF!</definedName>
    <definedName name="F_29_360">#REF!</definedName>
    <definedName name="F_29_390" localSheetId="4">#REF!</definedName>
    <definedName name="F_29_390">#REF!</definedName>
    <definedName name="F_29_420" localSheetId="4">#REF!</definedName>
    <definedName name="F_29_420">#REF!</definedName>
    <definedName name="F_29_450" localSheetId="4">#REF!</definedName>
    <definedName name="F_29_450">#REF!</definedName>
    <definedName name="F_29_480" localSheetId="4">#REF!</definedName>
    <definedName name="F_29_480">#REF!</definedName>
    <definedName name="F_29_510" localSheetId="4">#REF!</definedName>
    <definedName name="F_29_510">#REF!</definedName>
    <definedName name="F_29_540" localSheetId="4">#REF!</definedName>
    <definedName name="F_29_540">#REF!</definedName>
    <definedName name="F_29_570" localSheetId="4">#REF!</definedName>
    <definedName name="F_29_570">#REF!</definedName>
    <definedName name="F_29_60" localSheetId="4">#REF!</definedName>
    <definedName name="F_29_60">#REF!</definedName>
    <definedName name="F_29_600" localSheetId="4">#REF!</definedName>
    <definedName name="F_29_600">#REF!</definedName>
    <definedName name="F_29_630" localSheetId="4">#REF!</definedName>
    <definedName name="F_29_630">#REF!</definedName>
    <definedName name="F_29_660" localSheetId="4">#REF!</definedName>
    <definedName name="F_29_660">#REF!</definedName>
    <definedName name="F_29_690" localSheetId="4">#REF!</definedName>
    <definedName name="F_29_690">#REF!</definedName>
    <definedName name="F_29_720" localSheetId="4">#REF!</definedName>
    <definedName name="F_29_720">#REF!</definedName>
    <definedName name="F_29_90" localSheetId="4">#REF!</definedName>
    <definedName name="F_29_90">#REF!</definedName>
    <definedName name="F_30_120" localSheetId="4">#REF!</definedName>
    <definedName name="F_30_120">#REF!</definedName>
    <definedName name="F_30_150" localSheetId="4">#REF!</definedName>
    <definedName name="F_30_150">#REF!</definedName>
    <definedName name="F_30_180" localSheetId="4">#REF!</definedName>
    <definedName name="F_30_180">#REF!</definedName>
    <definedName name="F_30_210" localSheetId="4">#REF!</definedName>
    <definedName name="F_30_210">#REF!</definedName>
    <definedName name="F_30_240" localSheetId="4">#REF!</definedName>
    <definedName name="F_30_240">#REF!</definedName>
    <definedName name="F_30_270" localSheetId="4">#REF!</definedName>
    <definedName name="F_30_270">#REF!</definedName>
    <definedName name="F_30_30" localSheetId="4">#REF!</definedName>
    <definedName name="F_30_30">#REF!</definedName>
    <definedName name="F_30_300" localSheetId="4">#REF!</definedName>
    <definedName name="F_30_300">#REF!</definedName>
    <definedName name="F_30_330" localSheetId="4">#REF!</definedName>
    <definedName name="F_30_330">#REF!</definedName>
    <definedName name="F_30_360" localSheetId="4">#REF!</definedName>
    <definedName name="F_30_360">#REF!</definedName>
    <definedName name="F_30_390" localSheetId="4">#REF!</definedName>
    <definedName name="F_30_390">#REF!</definedName>
    <definedName name="F_30_420" localSheetId="4">#REF!</definedName>
    <definedName name="F_30_420">#REF!</definedName>
    <definedName name="F_30_450" localSheetId="4">#REF!</definedName>
    <definedName name="F_30_450">#REF!</definedName>
    <definedName name="F_30_480" localSheetId="4">#REF!</definedName>
    <definedName name="F_30_480">#REF!</definedName>
    <definedName name="F_30_510" localSheetId="4">#REF!</definedName>
    <definedName name="F_30_510">#REF!</definedName>
    <definedName name="F_30_540" localSheetId="4">#REF!</definedName>
    <definedName name="F_30_540">#REF!</definedName>
    <definedName name="F_30_570" localSheetId="4">#REF!</definedName>
    <definedName name="F_30_570">#REF!</definedName>
    <definedName name="F_30_60" localSheetId="4">#REF!</definedName>
    <definedName name="F_30_60">#REF!</definedName>
    <definedName name="F_30_600" localSheetId="4">#REF!</definedName>
    <definedName name="F_30_600">#REF!</definedName>
    <definedName name="F_30_630" localSheetId="4">#REF!</definedName>
    <definedName name="F_30_630">#REF!</definedName>
    <definedName name="F_30_660" localSheetId="4">#REF!</definedName>
    <definedName name="F_30_660">#REF!</definedName>
    <definedName name="F_30_690" localSheetId="4">#REF!</definedName>
    <definedName name="F_30_690">#REF!</definedName>
    <definedName name="F_30_720" localSheetId="4">#REF!</definedName>
    <definedName name="F_30_720">#REF!</definedName>
    <definedName name="F_30_90" localSheetId="4">#REF!</definedName>
    <definedName name="F_30_90">#REF!</definedName>
    <definedName name="FATOR" localSheetId="4">#REF!</definedName>
    <definedName name="FATOR">#REF!</definedName>
    <definedName name="fcm" localSheetId="5">[1]Insumos!#REF!</definedName>
    <definedName name="fcm" localSheetId="4">[1]Insumos!#REF!</definedName>
    <definedName name="fcm">[1]Insumos!#REF!</definedName>
    <definedName name="fer" localSheetId="5">[1]Insumos!#REF!</definedName>
    <definedName name="fer" localSheetId="4">[1]Insumos!#REF!</definedName>
    <definedName name="fer">[1]Insumos!#REF!</definedName>
    <definedName name="fossa" localSheetId="5">[1]Insumos!#REF!</definedName>
    <definedName name="fossa" localSheetId="4">[1]Insumos!#REF!</definedName>
    <definedName name="fossa">[1]Insumos!#REF!</definedName>
    <definedName name="FT" localSheetId="5">#REF!</definedName>
    <definedName name="FT" localSheetId="4">#REF!</definedName>
    <definedName name="FT">#REF!</definedName>
    <definedName name="G" localSheetId="4">[6]AGUA!#REF!</definedName>
    <definedName name="G" localSheetId="2">[6]AGUA!#REF!</definedName>
    <definedName name="G">[6]AGUA!#REF!</definedName>
    <definedName name="G_01" localSheetId="4">[6]AGUA!#REF!</definedName>
    <definedName name="G_01" localSheetId="2">[6]AGUA!#REF!</definedName>
    <definedName name="G_01">[6]AGUA!#REF!</definedName>
    <definedName name="G_02" localSheetId="4">[6]AGUA!#REF!</definedName>
    <definedName name="G_02" localSheetId="2">[6]AGUA!#REF!</definedName>
    <definedName name="G_02">[6]AGUA!#REF!</definedName>
    <definedName name="G_03" localSheetId="4">[6]AGUA!#REF!</definedName>
    <definedName name="G_03" localSheetId="2">[6]AGUA!#REF!</definedName>
    <definedName name="G_03">[6]AGUA!#REF!</definedName>
    <definedName name="G_04" localSheetId="4">[6]AGUA!#REF!</definedName>
    <definedName name="G_04" localSheetId="2">[6]AGUA!#REF!</definedName>
    <definedName name="G_04">[6]AGUA!#REF!</definedName>
    <definedName name="G_05" localSheetId="4">[6]AGUA!#REF!</definedName>
    <definedName name="G_05" localSheetId="2">[6]AGUA!#REF!</definedName>
    <definedName name="G_05">[6]AGUA!#REF!</definedName>
    <definedName name="G_06" localSheetId="4">[6]AGUA!#REF!</definedName>
    <definedName name="G_06" localSheetId="2">[6]AGUA!#REF!</definedName>
    <definedName name="G_06">[6]AGUA!#REF!</definedName>
    <definedName name="G_07" localSheetId="4">[6]AGUA!#REF!</definedName>
    <definedName name="G_07" localSheetId="2">[6]AGUA!#REF!</definedName>
    <definedName name="G_07">[6]AGUA!#REF!</definedName>
    <definedName name="G_08" localSheetId="4">[6]AGUA!#REF!</definedName>
    <definedName name="G_08" localSheetId="2">[6]AGUA!#REF!</definedName>
    <definedName name="G_08">[6]AGUA!#REF!</definedName>
    <definedName name="G_09" localSheetId="4">[6]AGUA!#REF!</definedName>
    <definedName name="G_09" localSheetId="2">[6]AGUA!#REF!</definedName>
    <definedName name="G_09">[6]AGUA!#REF!</definedName>
    <definedName name="G_10" localSheetId="4">[6]AGUA!#REF!</definedName>
    <definedName name="G_10" localSheetId="2">[6]AGUA!#REF!</definedName>
    <definedName name="G_10">[6]AGUA!#REF!</definedName>
    <definedName name="G_11" localSheetId="4">[6]AGUA!#REF!</definedName>
    <definedName name="G_11" localSheetId="2">[6]AGUA!#REF!</definedName>
    <definedName name="G_11">[6]AGUA!#REF!</definedName>
    <definedName name="G_12" localSheetId="4">[6]AGUA!#REF!</definedName>
    <definedName name="G_12" localSheetId="2">[6]AGUA!#REF!</definedName>
    <definedName name="G_12">[6]AGUA!#REF!</definedName>
    <definedName name="G_13" localSheetId="4">[6]AGUA!#REF!</definedName>
    <definedName name="G_13" localSheetId="2">[6]AGUA!#REF!</definedName>
    <definedName name="G_13">[6]AGUA!#REF!</definedName>
    <definedName name="G_14" localSheetId="4">[6]AGUA!#REF!</definedName>
    <definedName name="G_14" localSheetId="2">[6]AGUA!#REF!</definedName>
    <definedName name="G_14">[6]AGUA!#REF!</definedName>
    <definedName name="G_15" localSheetId="4">[6]AGUA!#REF!</definedName>
    <definedName name="G_15" localSheetId="2">[6]AGUA!#REF!</definedName>
    <definedName name="G_15">[6]AGUA!#REF!</definedName>
    <definedName name="G_16" localSheetId="4">[6]AGUA!#REF!</definedName>
    <definedName name="G_16" localSheetId="2">[6]AGUA!#REF!</definedName>
    <definedName name="G_16">[6]AGUA!#REF!</definedName>
    <definedName name="G_17" localSheetId="4">[6]AGUA!#REF!</definedName>
    <definedName name="G_17" localSheetId="2">[6]AGUA!#REF!</definedName>
    <definedName name="G_17">[6]AGUA!#REF!</definedName>
    <definedName name="G_18" localSheetId="4">[6]AGUA!#REF!</definedName>
    <definedName name="G_18" localSheetId="2">[6]AGUA!#REF!</definedName>
    <definedName name="G_18">[6]AGUA!#REF!</definedName>
    <definedName name="G_19" localSheetId="4">[6]AGUA!#REF!</definedName>
    <definedName name="G_19" localSheetId="2">[6]AGUA!#REF!</definedName>
    <definedName name="G_19">[6]AGUA!#REF!</definedName>
    <definedName name="G_20" localSheetId="4">[6]AGUA!#REF!</definedName>
    <definedName name="G_20" localSheetId="2">[6]AGUA!#REF!</definedName>
    <definedName name="G_20">[6]AGUA!#REF!</definedName>
    <definedName name="G_21" localSheetId="4">[6]AGUA!#REF!</definedName>
    <definedName name="G_21" localSheetId="2">[6]AGUA!#REF!</definedName>
    <definedName name="G_21">[6]AGUA!#REF!</definedName>
    <definedName name="G_22" localSheetId="4">[6]AGUA!#REF!</definedName>
    <definedName name="G_22" localSheetId="2">[6]AGUA!#REF!</definedName>
    <definedName name="G_22">[6]AGUA!#REF!</definedName>
    <definedName name="G_23" localSheetId="4">[6]AGUA!#REF!</definedName>
    <definedName name="G_23" localSheetId="2">[6]AGUA!#REF!</definedName>
    <definedName name="G_23">[6]AGUA!#REF!</definedName>
    <definedName name="G_24" localSheetId="4">[6]AGUA!#REF!</definedName>
    <definedName name="G_24" localSheetId="2">[6]AGUA!#REF!</definedName>
    <definedName name="G_24">[6]AGUA!#REF!</definedName>
    <definedName name="G_25" localSheetId="4">[6]AGUA!#REF!</definedName>
    <definedName name="G_25" localSheetId="2">[6]AGUA!#REF!</definedName>
    <definedName name="G_25">[6]AGUA!#REF!</definedName>
    <definedName name="G_26" localSheetId="4">[6]AGUA!#REF!</definedName>
    <definedName name="G_26" localSheetId="2">[6]AGUA!#REF!</definedName>
    <definedName name="G_26">[6]AGUA!#REF!</definedName>
    <definedName name="G_27" localSheetId="4">[6]AGUA!#REF!</definedName>
    <definedName name="G_27" localSheetId="2">[6]AGUA!#REF!</definedName>
    <definedName name="G_27">[6]AGUA!#REF!</definedName>
    <definedName name="G_28" localSheetId="4">[6]AGUA!#REF!</definedName>
    <definedName name="G_28" localSheetId="2">[6]AGUA!#REF!</definedName>
    <definedName name="G_28">[6]AGUA!#REF!</definedName>
    <definedName name="G_29" localSheetId="4">[6]AGUA!#REF!</definedName>
    <definedName name="G_29" localSheetId="2">[6]AGUA!#REF!</definedName>
    <definedName name="G_29">[6]AGUA!#REF!</definedName>
    <definedName name="G_30" localSheetId="4">[6]AGUA!#REF!</definedName>
    <definedName name="G_30" localSheetId="2">[6]AGUA!#REF!</definedName>
    <definedName name="G_30">[6]AGUA!#REF!</definedName>
    <definedName name="G_4" localSheetId="4">[6]AGUA!#REF!</definedName>
    <definedName name="G_4" localSheetId="2">[6]AGUA!#REF!</definedName>
    <definedName name="G_4">[6]AGUA!#REF!</definedName>
    <definedName name="GAS" localSheetId="5">#REF!</definedName>
    <definedName name="GAS" localSheetId="4">#REF!</definedName>
    <definedName name="GAS">#REF!</definedName>
    <definedName name="gdc" localSheetId="5">[1]Insumos!#REF!</definedName>
    <definedName name="gdc" localSheetId="4">[1]Insumos!#REF!</definedName>
    <definedName name="gdc">[1]Insumos!#REF!</definedName>
    <definedName name="gfg" localSheetId="5">[1]Insumos!#REF!</definedName>
    <definedName name="gfg" localSheetId="4">[1]Insumos!#REF!</definedName>
    <definedName name="gfg">[1]Insumos!#REF!</definedName>
    <definedName name="ggm" localSheetId="5">[1]Insumos!#REF!</definedName>
    <definedName name="ggm" localSheetId="4">[1]Insumos!#REF!</definedName>
    <definedName name="ggm">[1]Insumos!#REF!</definedName>
    <definedName name="graf" localSheetId="5">#REF!</definedName>
    <definedName name="graf" localSheetId="4">#REF!</definedName>
    <definedName name="graf">#REF!</definedName>
    <definedName name="GRI" localSheetId="5">#REF!</definedName>
    <definedName name="GRI" localSheetId="4">#REF!</definedName>
    <definedName name="GRI">#REF!</definedName>
    <definedName name="GRP" localSheetId="5">#REF!</definedName>
    <definedName name="GRP" localSheetId="4">#REF!</definedName>
    <definedName name="GRP">#REF!</definedName>
    <definedName name="grx" localSheetId="5">[1]Insumos!#REF!</definedName>
    <definedName name="grx" localSheetId="4">[1]Insumos!#REF!</definedName>
    <definedName name="grx">[1]Insumos!#REF!</definedName>
    <definedName name="hid1_2" localSheetId="5">[1]Insumos!#REF!</definedName>
    <definedName name="hid1_2" localSheetId="4">[1]Insumos!#REF!</definedName>
    <definedName name="hid1_2">[1]Insumos!#REF!</definedName>
    <definedName name="ipf" localSheetId="5">[1]Insumos!#REF!</definedName>
    <definedName name="ipf" localSheetId="4">[1]Insumos!#REF!</definedName>
    <definedName name="ipf">[1]Insumos!#REF!</definedName>
    <definedName name="itus1" localSheetId="5">[1]Insumos!#REF!</definedName>
    <definedName name="itus1" localSheetId="4">[1]Insumos!#REF!</definedName>
    <definedName name="itus1">[1]Insumos!#REF!</definedName>
    <definedName name="jla1_220" localSheetId="5">[1]Insumos!#REF!</definedName>
    <definedName name="jla1_220" localSheetId="4">[1]Insumos!#REF!</definedName>
    <definedName name="jla1_220">[1]Insumos!#REF!</definedName>
    <definedName name="JRS" localSheetId="5">#REF!</definedName>
    <definedName name="JRS" localSheetId="4">#REF!</definedName>
    <definedName name="JRS">#REF!</definedName>
    <definedName name="lm6_3" localSheetId="5">[1]Insumos!#REF!</definedName>
    <definedName name="lm6_3" localSheetId="4">[1]Insumos!#REF!</definedName>
    <definedName name="lm6_3">[1]Insumos!#REF!</definedName>
    <definedName name="lnm" localSheetId="5">[1]Insumos!#REF!</definedName>
    <definedName name="lnm" localSheetId="4">[1]Insumos!#REF!</definedName>
    <definedName name="lnm">[1]Insumos!#REF!</definedName>
    <definedName name="lpb" localSheetId="5">[1]Insumos!#REF!</definedName>
    <definedName name="lpb" localSheetId="4">[1]Insumos!#REF!</definedName>
    <definedName name="lpb">[1]Insumos!#REF!</definedName>
    <definedName name="LSO" localSheetId="5">[1]Insumos!#REF!</definedName>
    <definedName name="LSO" localSheetId="4">[1]Insumos!#REF!</definedName>
    <definedName name="LSO">[1]Insumos!#REF!</definedName>
    <definedName name="lub" localSheetId="5">[1]Insumos!#REF!</definedName>
    <definedName name="lub" localSheetId="4">[1]Insumos!#REF!</definedName>
    <definedName name="lub">[1]Insumos!#REF!</definedName>
    <definedName name="lvg12050_1" localSheetId="5">[1]Insumos!#REF!</definedName>
    <definedName name="lvg12050_1" localSheetId="4">[1]Insumos!#REF!</definedName>
    <definedName name="lvg12050_1">[1]Insumos!#REF!</definedName>
    <definedName name="lvp1_2" localSheetId="5">[1]Insumos!#REF!</definedName>
    <definedName name="lvp1_2" localSheetId="4">[1]Insumos!#REF!</definedName>
    <definedName name="lvp1_2">[1]Insumos!#REF!</definedName>
    <definedName name="lvr" localSheetId="5">[1]Insumos!#REF!</definedName>
    <definedName name="lvr" localSheetId="4">[1]Insumos!#REF!</definedName>
    <definedName name="lvr">[1]Insumos!#REF!</definedName>
    <definedName name="lxa" localSheetId="5">[1]Insumos!#REF!</definedName>
    <definedName name="lxa" localSheetId="4">[1]Insumos!#REF!</definedName>
    <definedName name="lxa">[1]Insumos!#REF!</definedName>
    <definedName name="lxaf" localSheetId="5">[1]Insumos!#REF!</definedName>
    <definedName name="lxaf" localSheetId="4">[1]Insumos!#REF!</definedName>
    <definedName name="lxaf">[1]Insumos!#REF!</definedName>
    <definedName name="mad" localSheetId="5">[1]Insumos!#REF!</definedName>
    <definedName name="mad" localSheetId="4">[1]Insumos!#REF!</definedName>
    <definedName name="mad">[1]Insumos!#REF!</definedName>
    <definedName name="map" localSheetId="5">[1]Insumos!#REF!</definedName>
    <definedName name="map" localSheetId="4">[1]Insumos!#REF!</definedName>
    <definedName name="map">[1]Insumos!#REF!</definedName>
    <definedName name="mdn" localSheetId="5">[1]Insumos!#REF!</definedName>
    <definedName name="mdn" localSheetId="4">[1]Insumos!#REF!</definedName>
    <definedName name="mdn">[1]Insumos!#REF!</definedName>
    <definedName name="MNI" localSheetId="5">#REF!</definedName>
    <definedName name="MNI" localSheetId="4">#REF!</definedName>
    <definedName name="MNI">#REF!</definedName>
    <definedName name="MNP" localSheetId="5">#REF!</definedName>
    <definedName name="MNP" localSheetId="4">#REF!</definedName>
    <definedName name="MNP">#REF!</definedName>
    <definedName name="mour" localSheetId="5">#REF!</definedName>
    <definedName name="mour" localSheetId="4">#REF!</definedName>
    <definedName name="mour">#REF!</definedName>
    <definedName name="mpm2.5" localSheetId="5">[1]Insumos!#REF!</definedName>
    <definedName name="mpm2.5" localSheetId="4">[1]Insumos!#REF!</definedName>
    <definedName name="mpm2.5">[1]Insumos!#REF!</definedName>
    <definedName name="msv" localSheetId="5">[1]Insumos!#REF!</definedName>
    <definedName name="msv" localSheetId="4">[1]Insumos!#REF!</definedName>
    <definedName name="msv">[1]Insumos!#REF!</definedName>
    <definedName name="niv" localSheetId="5">[1]Insumos!#REF!</definedName>
    <definedName name="niv" localSheetId="4">[1]Insumos!#REF!</definedName>
    <definedName name="niv">[1]Insumos!#REF!</definedName>
    <definedName name="nome">NA()</definedName>
    <definedName name="nome_2">NA()</definedName>
    <definedName name="odi" localSheetId="5">[1]Insumos!#REF!</definedName>
    <definedName name="odi" localSheetId="4">[1]Insumos!#REF!</definedName>
    <definedName name="odi">[1]Insumos!#REF!</definedName>
    <definedName name="ofc">NA()</definedName>
    <definedName name="ofi" localSheetId="5">[1]Insumos!#REF!</definedName>
    <definedName name="ofi" localSheetId="3">[1]Insumos!#REF!</definedName>
    <definedName name="ofi">[3]Insumos!$E$18</definedName>
    <definedName name="OGU" localSheetId="5">#REF!</definedName>
    <definedName name="OGU" localSheetId="4">#REF!</definedName>
    <definedName name="OGU">#REF!</definedName>
    <definedName name="oli" localSheetId="5">[1]Insumos!#REF!</definedName>
    <definedName name="oli" localSheetId="4">[1]Insumos!#REF!</definedName>
    <definedName name="oli">[1]Insumos!#REF!</definedName>
    <definedName name="PassaExtenso" localSheetId="4">[7]!PassaExtenso</definedName>
    <definedName name="PassaExtenso" localSheetId="2">[7]!PassaExtenso</definedName>
    <definedName name="PassaExtenso">[7]!PassaExtenso</definedName>
    <definedName name="pcf60x210" localSheetId="5">[1]Insumos!#REF!</definedName>
    <definedName name="pcf60x210" localSheetId="4">[1]Insumos!#REF!</definedName>
    <definedName name="pcf60x210">[1]Insumos!#REF!</definedName>
    <definedName name="pcf80x200" localSheetId="5">[1]Insumos!#REF!</definedName>
    <definedName name="pcf80x200" localSheetId="4">[1]Insumos!#REF!</definedName>
    <definedName name="pcf80x200">[1]Insumos!#REF!</definedName>
    <definedName name="pcf80x210" localSheetId="5">[1]Insumos!#REF!</definedName>
    <definedName name="pcf80x210" localSheetId="4">[1]Insumos!#REF!</definedName>
    <definedName name="pcf80x210">[1]Insumos!#REF!</definedName>
    <definedName name="pcfc" localSheetId="5">[1]Insumos!#REF!</definedName>
    <definedName name="pcfc" localSheetId="4">[1]Insumos!#REF!</definedName>
    <definedName name="pcfc">[1]Insumos!#REF!</definedName>
    <definedName name="pdm" localSheetId="5">[1]Insumos!#REF!</definedName>
    <definedName name="pdm" localSheetId="4">[1]Insumos!#REF!</definedName>
    <definedName name="pdm">[1]Insumos!#REF!</definedName>
    <definedName name="pdm_5" localSheetId="5">#REF!</definedName>
    <definedName name="pdm_5" localSheetId="4">#REF!</definedName>
    <definedName name="pdm_5">#REF!</definedName>
    <definedName name="pes" localSheetId="5">[1]Insumos!#REF!</definedName>
    <definedName name="pes" localSheetId="4">[1]Insumos!#REF!</definedName>
    <definedName name="pes">[1]Insumos!#REF!</definedName>
    <definedName name="pig" localSheetId="5">[1]Insumos!#REF!</definedName>
    <definedName name="pig" localSheetId="4">[1]Insumos!#REF!</definedName>
    <definedName name="pig">[1]Insumos!#REF!</definedName>
    <definedName name="PII" localSheetId="5">#REF!</definedName>
    <definedName name="PII" localSheetId="4">#REF!</definedName>
    <definedName name="PII">#REF!</definedName>
    <definedName name="PIP" localSheetId="5">#REF!</definedName>
    <definedName name="PIP" localSheetId="4">#REF!</definedName>
    <definedName name="PIP">#REF!</definedName>
    <definedName name="plc" localSheetId="5">[1]Insumos!#REF!</definedName>
    <definedName name="plc" localSheetId="4">[1]Insumos!#REF!</definedName>
    <definedName name="plc">[1]Insumos!#REF!</definedName>
    <definedName name="plc2.5" localSheetId="5">[1]Insumos!#REF!</definedName>
    <definedName name="plc2.5" localSheetId="4">[1]Insumos!#REF!</definedName>
    <definedName name="plc2.5">[1]Insumos!#REF!</definedName>
    <definedName name="PMS" localSheetId="5">#REF!</definedName>
    <definedName name="PMS" localSheetId="4">#REF!</definedName>
    <definedName name="PMS">#REF!</definedName>
    <definedName name="pont" localSheetId="5">[1]Insumos!#REF!</definedName>
    <definedName name="pont" localSheetId="4">[1]Insumos!#REF!</definedName>
    <definedName name="pont">[1]Insumos!#REF!</definedName>
    <definedName name="pref">NA()</definedName>
    <definedName name="pref_2">NA()</definedName>
    <definedName name="prf" localSheetId="5">[1]Insumos!#REF!</definedName>
    <definedName name="prf" localSheetId="4">[1]Insumos!#REF!</definedName>
    <definedName name="prf">[1]Insumos!#REF!</definedName>
    <definedName name="prg" localSheetId="5">[1]Insumos!#REF!</definedName>
    <definedName name="prg" localSheetId="4">[1]Insumos!#REF!</definedName>
    <definedName name="prg">[1]Insumos!#REF!</definedName>
    <definedName name="prg_5" localSheetId="5">#REF!</definedName>
    <definedName name="prg_5" localSheetId="4">#REF!</definedName>
    <definedName name="prg_5">#REF!</definedName>
    <definedName name="PROJ" localSheetId="5">#REF!</definedName>
    <definedName name="PROJ" localSheetId="4">#REF!</definedName>
    <definedName name="PROJ">#REF!</definedName>
    <definedName name="prtm" localSheetId="5">[1]Insumos!#REF!</definedName>
    <definedName name="prtm" localSheetId="4">[1]Insumos!#REF!</definedName>
    <definedName name="prtm">[1]Insumos!#REF!</definedName>
    <definedName name="ptt3x2" localSheetId="5">[1]Insumos!#REF!</definedName>
    <definedName name="ptt3x2" localSheetId="4">[1]Insumos!#REF!</definedName>
    <definedName name="ptt3x2">[1]Insumos!#REF!</definedName>
    <definedName name="qgm" localSheetId="5">[1]Insumos!#REF!</definedName>
    <definedName name="qgm" localSheetId="4">[1]Insumos!#REF!</definedName>
    <definedName name="qgm">[1]Insumos!#REF!</definedName>
    <definedName name="rdt13.8" localSheetId="5">[1]Insumos!#REF!</definedName>
    <definedName name="rdt13.8" localSheetId="4">[1]Insumos!#REF!</definedName>
    <definedName name="rdt13.8">[1]Insumos!#REF!</definedName>
    <definedName name="rec" localSheetId="5">[1]Insumos!#REF!</definedName>
    <definedName name="rec" localSheetId="4">[1]Insumos!#REF!</definedName>
    <definedName name="rec">[1]Insumos!#REF!</definedName>
    <definedName name="REDE_DE_DISTRIBUIÇÃO___MATERIAL" localSheetId="4">[6]AGUA!#REF!</definedName>
    <definedName name="REDE_DE_DISTRIBUIÇÃO___MATERIAL" localSheetId="2">[6]AGUA!#REF!</definedName>
    <definedName name="REDE_DE_DISTRIBUIÇÃO___MATERIAL">[6]AGUA!#REF!</definedName>
    <definedName name="REDE_DE_DISTRIBUIÇÃO_MATERIAL" localSheetId="4">[6]AGUA!#REF!</definedName>
    <definedName name="REDE_DE_DISTRIBUIÇÃO_MATERIAL" localSheetId="2">[6]AGUA!#REF!</definedName>
    <definedName name="REDE_DE_DISTRIBUIÇÃO_MATERIAL">[6]AGUA!#REF!</definedName>
    <definedName name="RES" localSheetId="5">#REF!</definedName>
    <definedName name="RES" localSheetId="4">#REF!</definedName>
    <definedName name="RES">#REF!</definedName>
    <definedName name="rgG3_4" localSheetId="5">[1]Insumos!#REF!</definedName>
    <definedName name="rgG3_4" localSheetId="4">[1]Insumos!#REF!</definedName>
    <definedName name="rgG3_4">[1]Insumos!#REF!</definedName>
    <definedName name="rgp1_2" localSheetId="5">[1]Insumos!#REF!</definedName>
    <definedName name="rgp1_2" localSheetId="4">[1]Insumos!#REF!</definedName>
    <definedName name="rgp1_2">[1]Insumos!#REF!</definedName>
    <definedName name="RLI" localSheetId="5">#REF!</definedName>
    <definedName name="RLI" localSheetId="4">#REF!</definedName>
    <definedName name="RLI">#REF!</definedName>
    <definedName name="RLP" localSheetId="5">#REF!</definedName>
    <definedName name="RLP" localSheetId="4">#REF!</definedName>
    <definedName name="RLP">#REF!</definedName>
    <definedName name="RPI" localSheetId="5">#REF!</definedName>
    <definedName name="RPI" localSheetId="4">#REF!</definedName>
    <definedName name="RPI">#REF!</definedName>
    <definedName name="RPP" localSheetId="5">#REF!</definedName>
    <definedName name="RPP" localSheetId="4">#REF!</definedName>
    <definedName name="RPP">#REF!</definedName>
    <definedName name="seat15" localSheetId="5">[1]Insumos!#REF!</definedName>
    <definedName name="seat15" localSheetId="4">[1]Insumos!#REF!</definedName>
    <definedName name="seat15">[1]Insumos!#REF!</definedName>
    <definedName name="SG_01_01" localSheetId="4">[6]AGUA!#REF!</definedName>
    <definedName name="SG_01_01" localSheetId="2">[6]AGUA!#REF!</definedName>
    <definedName name="SG_01_01">[6]AGUA!#REF!</definedName>
    <definedName name="SG_01_02" localSheetId="4">[6]AGUA!#REF!</definedName>
    <definedName name="SG_01_02" localSheetId="2">[6]AGUA!#REF!</definedName>
    <definedName name="SG_01_02">[6]AGUA!#REF!</definedName>
    <definedName name="SG_01_03" localSheetId="4">[6]AGUA!#REF!</definedName>
    <definedName name="SG_01_03" localSheetId="2">[6]AGUA!#REF!</definedName>
    <definedName name="SG_01_03">[6]AGUA!#REF!</definedName>
    <definedName name="SG_01_04" localSheetId="4">[6]AGUA!#REF!</definedName>
    <definedName name="SG_01_04" localSheetId="2">[6]AGUA!#REF!</definedName>
    <definedName name="SG_01_04">[6]AGUA!#REF!</definedName>
    <definedName name="SG_01_05" localSheetId="4">[6]AGUA!#REF!</definedName>
    <definedName name="SG_01_05" localSheetId="2">[6]AGUA!#REF!</definedName>
    <definedName name="SG_01_05">[6]AGUA!#REF!</definedName>
    <definedName name="SG_01_06" localSheetId="4">[6]AGUA!#REF!</definedName>
    <definedName name="SG_01_06" localSheetId="2">[6]AGUA!#REF!</definedName>
    <definedName name="SG_01_06">[6]AGUA!#REF!</definedName>
    <definedName name="SG_01_07" localSheetId="4">[6]AGUA!#REF!</definedName>
    <definedName name="SG_01_07" localSheetId="2">[6]AGUA!#REF!</definedName>
    <definedName name="SG_01_07">[6]AGUA!#REF!</definedName>
    <definedName name="SG_01_08" localSheetId="4">[6]AGUA!#REF!</definedName>
    <definedName name="SG_01_08" localSheetId="2">[6]AGUA!#REF!</definedName>
    <definedName name="SG_01_08">[6]AGUA!#REF!</definedName>
    <definedName name="SG_01_09" localSheetId="4">[6]AGUA!#REF!</definedName>
    <definedName name="SG_01_09" localSheetId="2">[6]AGUA!#REF!</definedName>
    <definedName name="SG_01_09">[6]AGUA!#REF!</definedName>
    <definedName name="SG_01_10" localSheetId="4">[6]AGUA!#REF!</definedName>
    <definedName name="SG_01_10" localSheetId="2">[6]AGUA!#REF!</definedName>
    <definedName name="SG_01_10">[6]AGUA!#REF!</definedName>
    <definedName name="SG_01_11" localSheetId="4">[6]AGUA!#REF!</definedName>
    <definedName name="SG_01_11" localSheetId="2">[6]AGUA!#REF!</definedName>
    <definedName name="SG_01_11">[6]AGUA!#REF!</definedName>
    <definedName name="SG_01_12" localSheetId="4">[6]AGUA!#REF!</definedName>
    <definedName name="SG_01_12" localSheetId="2">[6]AGUA!#REF!</definedName>
    <definedName name="SG_01_12">[6]AGUA!#REF!</definedName>
    <definedName name="SG_01_13" localSheetId="4">[6]AGUA!#REF!</definedName>
    <definedName name="SG_01_13" localSheetId="2">[6]AGUA!#REF!</definedName>
    <definedName name="SG_01_13">[6]AGUA!#REF!</definedName>
    <definedName name="SG_01_14" localSheetId="4">[6]AGUA!#REF!</definedName>
    <definedName name="SG_01_14" localSheetId="2">[6]AGUA!#REF!</definedName>
    <definedName name="SG_01_14">[6]AGUA!#REF!</definedName>
    <definedName name="SG_01_15" localSheetId="4">[6]AGUA!#REF!</definedName>
    <definedName name="SG_01_15" localSheetId="2">[6]AGUA!#REF!</definedName>
    <definedName name="SG_01_15">[6]AGUA!#REF!</definedName>
    <definedName name="SG_01_16" localSheetId="4">[6]AGUA!#REF!</definedName>
    <definedName name="SG_01_16" localSheetId="2">[6]AGUA!#REF!</definedName>
    <definedName name="SG_01_16">[6]AGUA!#REF!</definedName>
    <definedName name="SG_01_17" localSheetId="4">[6]AGUA!#REF!</definedName>
    <definedName name="SG_01_17" localSheetId="2">[6]AGUA!#REF!</definedName>
    <definedName name="SG_01_17">[6]AGUA!#REF!</definedName>
    <definedName name="SG_01_18" localSheetId="4">[6]AGUA!#REF!</definedName>
    <definedName name="SG_01_18" localSheetId="2">[6]AGUA!#REF!</definedName>
    <definedName name="SG_01_18">[6]AGUA!#REF!</definedName>
    <definedName name="SG_01_19" localSheetId="4">[6]AGUA!#REF!</definedName>
    <definedName name="SG_01_19" localSheetId="2">[6]AGUA!#REF!</definedName>
    <definedName name="SG_01_19">[6]AGUA!#REF!</definedName>
    <definedName name="SG_01_20" localSheetId="4">[6]AGUA!#REF!</definedName>
    <definedName name="SG_01_20" localSheetId="2">[6]AGUA!#REF!</definedName>
    <definedName name="SG_01_20">[6]AGUA!#REF!</definedName>
    <definedName name="SG_01_21" localSheetId="4">[6]AGUA!#REF!</definedName>
    <definedName name="SG_01_21" localSheetId="2">[6]AGUA!#REF!</definedName>
    <definedName name="SG_01_21">[6]AGUA!#REF!</definedName>
    <definedName name="SG_01_22" localSheetId="4">[6]AGUA!#REF!</definedName>
    <definedName name="SG_01_22" localSheetId="2">[6]AGUA!#REF!</definedName>
    <definedName name="SG_01_22">[6]AGUA!#REF!</definedName>
    <definedName name="SG_01_23" localSheetId="4">[6]AGUA!#REF!</definedName>
    <definedName name="SG_01_23" localSheetId="2">[6]AGUA!#REF!</definedName>
    <definedName name="SG_01_23">[6]AGUA!#REF!</definedName>
    <definedName name="SG_01_24" localSheetId="4">[6]AGUA!#REF!</definedName>
    <definedName name="SG_01_24" localSheetId="2">[6]AGUA!#REF!</definedName>
    <definedName name="SG_01_24">[6]AGUA!#REF!</definedName>
    <definedName name="SG_01_25" localSheetId="4">[6]AGUA!#REF!</definedName>
    <definedName name="SG_01_25" localSheetId="2">[6]AGUA!#REF!</definedName>
    <definedName name="SG_01_25">[6]AGUA!#REF!</definedName>
    <definedName name="SG_01_26" localSheetId="4">[6]AGUA!#REF!</definedName>
    <definedName name="SG_01_26" localSheetId="2">[6]AGUA!#REF!</definedName>
    <definedName name="SG_01_26">[6]AGUA!#REF!</definedName>
    <definedName name="SG_01_27" localSheetId="4">[6]AGUA!#REF!</definedName>
    <definedName name="SG_01_27" localSheetId="2">[6]AGUA!#REF!</definedName>
    <definedName name="SG_01_27">[6]AGUA!#REF!</definedName>
    <definedName name="SG_01_28" localSheetId="4">[6]AGUA!#REF!</definedName>
    <definedName name="SG_01_28" localSheetId="2">[6]AGUA!#REF!</definedName>
    <definedName name="SG_01_28">[6]AGUA!#REF!</definedName>
    <definedName name="SG_01_29" localSheetId="4">[6]AGUA!#REF!</definedName>
    <definedName name="SG_01_29" localSheetId="2">[6]AGUA!#REF!</definedName>
    <definedName name="SG_01_29">[6]AGUA!#REF!</definedName>
    <definedName name="SG_01_30" localSheetId="4">[6]AGUA!#REF!</definedName>
    <definedName name="SG_01_30" localSheetId="2">[6]AGUA!#REF!</definedName>
    <definedName name="SG_01_30">[6]AGUA!#REF!</definedName>
    <definedName name="SG_02_01" localSheetId="4">[6]AGUA!#REF!</definedName>
    <definedName name="SG_02_01" localSheetId="2">[6]AGUA!#REF!</definedName>
    <definedName name="SG_02_01">[6]AGUA!#REF!</definedName>
    <definedName name="SG_02_02" localSheetId="4">[6]AGUA!#REF!</definedName>
    <definedName name="SG_02_02" localSheetId="2">[6]AGUA!#REF!</definedName>
    <definedName name="SG_02_02">[6]AGUA!#REF!</definedName>
    <definedName name="SG_02_03" localSheetId="4">[6]AGUA!#REF!</definedName>
    <definedName name="SG_02_03" localSheetId="2">[6]AGUA!#REF!</definedName>
    <definedName name="SG_02_03">[6]AGUA!#REF!</definedName>
    <definedName name="SG_02_04" localSheetId="4">[6]AGUA!#REF!</definedName>
    <definedName name="SG_02_04" localSheetId="2">[6]AGUA!#REF!</definedName>
    <definedName name="SG_02_04">[6]AGUA!#REF!</definedName>
    <definedName name="SG_02_05" localSheetId="4">[6]AGUA!#REF!</definedName>
    <definedName name="SG_02_05" localSheetId="2">[6]AGUA!#REF!</definedName>
    <definedName name="SG_02_05">[6]AGUA!#REF!</definedName>
    <definedName name="SG_02_06" localSheetId="4">[6]AGUA!#REF!</definedName>
    <definedName name="SG_02_06" localSheetId="2">[6]AGUA!#REF!</definedName>
    <definedName name="SG_02_06">[6]AGUA!#REF!</definedName>
    <definedName name="SG_02_07" localSheetId="4">[6]AGUA!#REF!</definedName>
    <definedName name="SG_02_07" localSheetId="2">[6]AGUA!#REF!</definedName>
    <definedName name="SG_02_07">[6]AGUA!#REF!</definedName>
    <definedName name="SG_02_08" localSheetId="4">[6]AGUA!#REF!</definedName>
    <definedName name="SG_02_08" localSheetId="2">[6]AGUA!#REF!</definedName>
    <definedName name="SG_02_08">[6]AGUA!#REF!</definedName>
    <definedName name="SG_02_09" localSheetId="4">[6]AGUA!#REF!</definedName>
    <definedName name="SG_02_09" localSheetId="2">[6]AGUA!#REF!</definedName>
    <definedName name="SG_02_09">[6]AGUA!#REF!</definedName>
    <definedName name="SG_02_10" localSheetId="4">[6]AGUA!#REF!</definedName>
    <definedName name="SG_02_10" localSheetId="2">[6]AGUA!#REF!</definedName>
    <definedName name="SG_02_10">[6]AGUA!#REF!</definedName>
    <definedName name="SG_02_11" localSheetId="4">[6]AGUA!#REF!</definedName>
    <definedName name="SG_02_11" localSheetId="2">[6]AGUA!#REF!</definedName>
    <definedName name="SG_02_11">[6]AGUA!#REF!</definedName>
    <definedName name="SG_02_12" localSheetId="4">[6]AGUA!#REF!</definedName>
    <definedName name="SG_02_12" localSheetId="2">[6]AGUA!#REF!</definedName>
    <definedName name="SG_02_12">[6]AGUA!#REF!</definedName>
    <definedName name="SG_02_13" localSheetId="4">[6]AGUA!#REF!</definedName>
    <definedName name="SG_02_13" localSheetId="2">[6]AGUA!#REF!</definedName>
    <definedName name="SG_02_13">[6]AGUA!#REF!</definedName>
    <definedName name="SG_02_14" localSheetId="4">[6]AGUA!#REF!</definedName>
    <definedName name="SG_02_14" localSheetId="2">[6]AGUA!#REF!</definedName>
    <definedName name="SG_02_14">[6]AGUA!#REF!</definedName>
    <definedName name="SG_02_15" localSheetId="4">[6]AGUA!#REF!</definedName>
    <definedName name="SG_02_15" localSheetId="2">[6]AGUA!#REF!</definedName>
    <definedName name="SG_02_15">[6]AGUA!#REF!</definedName>
    <definedName name="SG_02_16" localSheetId="4">[6]AGUA!#REF!</definedName>
    <definedName name="SG_02_16" localSheetId="2">[6]AGUA!#REF!</definedName>
    <definedName name="SG_02_16">[6]AGUA!#REF!</definedName>
    <definedName name="SG_02_17" localSheetId="4">[6]AGUA!#REF!</definedName>
    <definedName name="SG_02_17" localSheetId="2">[6]AGUA!#REF!</definedName>
    <definedName name="SG_02_17">[6]AGUA!#REF!</definedName>
    <definedName name="SG_02_18" localSheetId="4">[6]AGUA!#REF!</definedName>
    <definedName name="SG_02_18" localSheetId="2">[6]AGUA!#REF!</definedName>
    <definedName name="SG_02_18">[6]AGUA!#REF!</definedName>
    <definedName name="SG_02_19" localSheetId="4">[6]AGUA!#REF!</definedName>
    <definedName name="SG_02_19" localSheetId="2">[6]AGUA!#REF!</definedName>
    <definedName name="SG_02_19">[6]AGUA!#REF!</definedName>
    <definedName name="SG_02_20" localSheetId="4">[6]AGUA!#REF!</definedName>
    <definedName name="SG_02_20" localSheetId="2">[6]AGUA!#REF!</definedName>
    <definedName name="SG_02_20">[6]AGUA!#REF!</definedName>
    <definedName name="SG_02_21" localSheetId="4">[6]AGUA!#REF!</definedName>
    <definedName name="SG_02_21" localSheetId="2">[6]AGUA!#REF!</definedName>
    <definedName name="SG_02_21">[6]AGUA!#REF!</definedName>
    <definedName name="SG_02_22" localSheetId="4">[6]AGUA!#REF!</definedName>
    <definedName name="SG_02_22" localSheetId="2">[6]AGUA!#REF!</definedName>
    <definedName name="SG_02_22">[6]AGUA!#REF!</definedName>
    <definedName name="SG_02_23" localSheetId="4">[6]AGUA!#REF!</definedName>
    <definedName name="SG_02_23" localSheetId="2">[6]AGUA!#REF!</definedName>
    <definedName name="SG_02_23">[6]AGUA!#REF!</definedName>
    <definedName name="SG_02_24" localSheetId="4">[6]AGUA!#REF!</definedName>
    <definedName name="SG_02_24" localSheetId="2">[6]AGUA!#REF!</definedName>
    <definedName name="SG_02_24">[6]AGUA!#REF!</definedName>
    <definedName name="SG_02_25" localSheetId="4">[6]AGUA!#REF!</definedName>
    <definedName name="SG_02_25" localSheetId="2">[6]AGUA!#REF!</definedName>
    <definedName name="SG_02_25">[6]AGUA!#REF!</definedName>
    <definedName name="SG_02_26" localSheetId="4">[6]AGUA!#REF!</definedName>
    <definedName name="SG_02_26" localSheetId="2">[6]AGUA!#REF!</definedName>
    <definedName name="SG_02_26">[6]AGUA!#REF!</definedName>
    <definedName name="SG_02_27" localSheetId="4">[6]AGUA!#REF!</definedName>
    <definedName name="SG_02_27" localSheetId="2">[6]AGUA!#REF!</definedName>
    <definedName name="SG_02_27">[6]AGUA!#REF!</definedName>
    <definedName name="SG_02_28" localSheetId="4">[6]AGUA!#REF!</definedName>
    <definedName name="SG_02_28" localSheetId="2">[6]AGUA!#REF!</definedName>
    <definedName name="SG_02_28">[6]AGUA!#REF!</definedName>
    <definedName name="SG_02_29" localSheetId="4">[6]AGUA!#REF!</definedName>
    <definedName name="SG_02_29" localSheetId="2">[6]AGUA!#REF!</definedName>
    <definedName name="SG_02_29">[6]AGUA!#REF!</definedName>
    <definedName name="SG_02_30" localSheetId="4">[6]AGUA!#REF!</definedName>
    <definedName name="SG_02_30" localSheetId="2">[6]AGUA!#REF!</definedName>
    <definedName name="SG_02_30">[6]AGUA!#REF!</definedName>
    <definedName name="SG_03_01" localSheetId="4">[6]AGUA!#REF!</definedName>
    <definedName name="SG_03_01" localSheetId="2">[6]AGUA!#REF!</definedName>
    <definedName name="SG_03_01">[6]AGUA!#REF!</definedName>
    <definedName name="SG_03_02" localSheetId="4">[6]AGUA!#REF!</definedName>
    <definedName name="SG_03_02" localSheetId="2">[6]AGUA!#REF!</definedName>
    <definedName name="SG_03_02">[6]AGUA!#REF!</definedName>
    <definedName name="SG_03_03" localSheetId="4">[6]AGUA!#REF!</definedName>
    <definedName name="SG_03_03" localSheetId="2">[6]AGUA!#REF!</definedName>
    <definedName name="SG_03_03">[6]AGUA!#REF!</definedName>
    <definedName name="SG_03_04" localSheetId="4">[6]AGUA!#REF!</definedName>
    <definedName name="SG_03_04" localSheetId="2">[6]AGUA!#REF!</definedName>
    <definedName name="SG_03_04">[6]AGUA!#REF!</definedName>
    <definedName name="SG_03_05" localSheetId="4">[6]AGUA!#REF!</definedName>
    <definedName name="SG_03_05" localSheetId="2">[6]AGUA!#REF!</definedName>
    <definedName name="SG_03_05">[6]AGUA!#REF!</definedName>
    <definedName name="SG_03_06" localSheetId="4">[6]AGUA!#REF!</definedName>
    <definedName name="SG_03_06" localSheetId="2">[6]AGUA!#REF!</definedName>
    <definedName name="SG_03_06">[6]AGUA!#REF!</definedName>
    <definedName name="SG_03_07" localSheetId="4">[6]AGUA!#REF!</definedName>
    <definedName name="SG_03_07" localSheetId="2">[6]AGUA!#REF!</definedName>
    <definedName name="SG_03_07">[6]AGUA!#REF!</definedName>
    <definedName name="SG_03_08" localSheetId="4">[6]AGUA!#REF!</definedName>
    <definedName name="SG_03_08" localSheetId="2">[6]AGUA!#REF!</definedName>
    <definedName name="SG_03_08">[6]AGUA!#REF!</definedName>
    <definedName name="SG_03_09" localSheetId="4">[6]AGUA!#REF!</definedName>
    <definedName name="SG_03_09" localSheetId="2">[6]AGUA!#REF!</definedName>
    <definedName name="SG_03_09">[6]AGUA!#REF!</definedName>
    <definedName name="SG_03_10" localSheetId="4">[6]AGUA!#REF!</definedName>
    <definedName name="SG_03_10" localSheetId="2">[6]AGUA!#REF!</definedName>
    <definedName name="SG_03_10">[6]AGUA!#REF!</definedName>
    <definedName name="SG_03_11" localSheetId="4">[6]AGUA!#REF!</definedName>
    <definedName name="SG_03_11" localSheetId="2">[6]AGUA!#REF!</definedName>
    <definedName name="SG_03_11">[6]AGUA!#REF!</definedName>
    <definedName name="SG_03_12" localSheetId="4">[6]AGUA!#REF!</definedName>
    <definedName name="SG_03_12" localSheetId="2">[6]AGUA!#REF!</definedName>
    <definedName name="SG_03_12">[6]AGUA!#REF!</definedName>
    <definedName name="SG_03_13" localSheetId="4">[6]AGUA!#REF!</definedName>
    <definedName name="SG_03_13" localSheetId="2">[6]AGUA!#REF!</definedName>
    <definedName name="SG_03_13">[6]AGUA!#REF!</definedName>
    <definedName name="SG_03_14" localSheetId="4">[6]AGUA!#REF!</definedName>
    <definedName name="SG_03_14" localSheetId="2">[6]AGUA!#REF!</definedName>
    <definedName name="SG_03_14">[6]AGUA!#REF!</definedName>
    <definedName name="SG_03_15" localSheetId="4">[6]AGUA!#REF!</definedName>
    <definedName name="SG_03_15" localSheetId="2">[6]AGUA!#REF!</definedName>
    <definedName name="SG_03_15">[6]AGUA!#REF!</definedName>
    <definedName name="SG_03_16" localSheetId="4">[6]AGUA!#REF!</definedName>
    <definedName name="SG_03_16" localSheetId="2">[6]AGUA!#REF!</definedName>
    <definedName name="SG_03_16">[6]AGUA!#REF!</definedName>
    <definedName name="SG_03_17" localSheetId="4">[6]AGUA!#REF!</definedName>
    <definedName name="SG_03_17" localSheetId="2">[6]AGUA!#REF!</definedName>
    <definedName name="SG_03_17">[6]AGUA!#REF!</definedName>
    <definedName name="SG_03_18" localSheetId="4">[6]AGUA!#REF!</definedName>
    <definedName name="SG_03_18" localSheetId="2">[6]AGUA!#REF!</definedName>
    <definedName name="SG_03_18">[6]AGUA!#REF!</definedName>
    <definedName name="SG_03_19" localSheetId="4">[6]AGUA!#REF!</definedName>
    <definedName name="SG_03_19" localSheetId="2">[6]AGUA!#REF!</definedName>
    <definedName name="SG_03_19">[6]AGUA!#REF!</definedName>
    <definedName name="SG_03_20" localSheetId="4">[6]AGUA!#REF!</definedName>
    <definedName name="SG_03_20" localSheetId="2">[6]AGUA!#REF!</definedName>
    <definedName name="SG_03_20">[6]AGUA!#REF!</definedName>
    <definedName name="SG_03_21" localSheetId="4">[6]AGUA!#REF!</definedName>
    <definedName name="SG_03_21" localSheetId="2">[6]AGUA!#REF!</definedName>
    <definedName name="SG_03_21">[6]AGUA!#REF!</definedName>
    <definedName name="SG_03_22" localSheetId="4">[6]AGUA!#REF!</definedName>
    <definedName name="SG_03_22" localSheetId="2">[6]AGUA!#REF!</definedName>
    <definedName name="SG_03_22">[6]AGUA!#REF!</definedName>
    <definedName name="SG_03_23" localSheetId="4">[6]AGUA!#REF!</definedName>
    <definedName name="SG_03_23" localSheetId="2">[6]AGUA!#REF!</definedName>
    <definedName name="SG_03_23">[6]AGUA!#REF!</definedName>
    <definedName name="SG_03_24" localSheetId="4">[6]AGUA!#REF!</definedName>
    <definedName name="SG_03_24" localSheetId="2">[6]AGUA!#REF!</definedName>
    <definedName name="SG_03_24">[6]AGUA!#REF!</definedName>
    <definedName name="SG_03_25" localSheetId="4">[6]AGUA!#REF!</definedName>
    <definedName name="SG_03_25" localSheetId="2">[6]AGUA!#REF!</definedName>
    <definedName name="SG_03_25">[6]AGUA!#REF!</definedName>
    <definedName name="SG_03_26" localSheetId="4">[6]AGUA!#REF!</definedName>
    <definedName name="SG_03_26" localSheetId="2">[6]AGUA!#REF!</definedName>
    <definedName name="SG_03_26">[6]AGUA!#REF!</definedName>
    <definedName name="SG_03_27" localSheetId="4">[6]AGUA!#REF!</definedName>
    <definedName name="SG_03_27" localSheetId="2">[6]AGUA!#REF!</definedName>
    <definedName name="SG_03_27">[6]AGUA!#REF!</definedName>
    <definedName name="SG_03_28" localSheetId="4">[6]AGUA!#REF!</definedName>
    <definedName name="SG_03_28" localSheetId="2">[6]AGUA!#REF!</definedName>
    <definedName name="SG_03_28">[6]AGUA!#REF!</definedName>
    <definedName name="SG_03_29" localSheetId="4">[6]AGUA!#REF!</definedName>
    <definedName name="SG_03_29" localSheetId="2">[6]AGUA!#REF!</definedName>
    <definedName name="SG_03_29">[6]AGUA!#REF!</definedName>
    <definedName name="SG_03_30" localSheetId="4">[6]AGUA!#REF!</definedName>
    <definedName name="SG_03_30" localSheetId="2">[6]AGUA!#REF!</definedName>
    <definedName name="SG_03_30">[6]AGUA!#REF!</definedName>
    <definedName name="SG_04_01" localSheetId="4">[6]AGUA!#REF!</definedName>
    <definedName name="SG_04_01" localSheetId="2">[6]AGUA!#REF!</definedName>
    <definedName name="SG_04_01">[6]AGUA!#REF!</definedName>
    <definedName name="SG_04_02" localSheetId="4">[6]AGUA!#REF!</definedName>
    <definedName name="SG_04_02" localSheetId="2">[6]AGUA!#REF!</definedName>
    <definedName name="SG_04_02">[6]AGUA!#REF!</definedName>
    <definedName name="SG_04_03" localSheetId="4">[6]AGUA!#REF!</definedName>
    <definedName name="SG_04_03" localSheetId="2">[6]AGUA!#REF!</definedName>
    <definedName name="SG_04_03">[6]AGUA!#REF!</definedName>
    <definedName name="SG_04_04" localSheetId="4">[6]AGUA!#REF!</definedName>
    <definedName name="SG_04_04" localSheetId="2">[6]AGUA!#REF!</definedName>
    <definedName name="SG_04_04">[6]AGUA!#REF!</definedName>
    <definedName name="SG_04_05" localSheetId="4">[6]AGUA!#REF!</definedName>
    <definedName name="SG_04_05" localSheetId="2">[6]AGUA!#REF!</definedName>
    <definedName name="SG_04_05">[6]AGUA!#REF!</definedName>
    <definedName name="SG_04_06" localSheetId="4">[6]AGUA!#REF!</definedName>
    <definedName name="SG_04_06" localSheetId="2">[6]AGUA!#REF!</definedName>
    <definedName name="SG_04_06">[6]AGUA!#REF!</definedName>
    <definedName name="SG_04_07" localSheetId="4">[6]AGUA!#REF!</definedName>
    <definedName name="SG_04_07" localSheetId="2">[6]AGUA!#REF!</definedName>
    <definedName name="SG_04_07">[6]AGUA!#REF!</definedName>
    <definedName name="SG_04_08" localSheetId="4">[6]AGUA!#REF!</definedName>
    <definedName name="SG_04_08" localSheetId="2">[6]AGUA!#REF!</definedName>
    <definedName name="SG_04_08">[6]AGUA!#REF!</definedName>
    <definedName name="SG_04_09" localSheetId="4">[6]AGUA!#REF!</definedName>
    <definedName name="SG_04_09" localSheetId="2">[6]AGUA!#REF!</definedName>
    <definedName name="SG_04_09">[6]AGUA!#REF!</definedName>
    <definedName name="SG_04_10" localSheetId="4">[6]AGUA!#REF!</definedName>
    <definedName name="SG_04_10" localSheetId="2">[6]AGUA!#REF!</definedName>
    <definedName name="SG_04_10">[6]AGUA!#REF!</definedName>
    <definedName name="SG_04_11" localSheetId="4">[6]AGUA!#REF!</definedName>
    <definedName name="SG_04_11" localSheetId="2">[6]AGUA!#REF!</definedName>
    <definedName name="SG_04_11">[6]AGUA!#REF!</definedName>
    <definedName name="SG_04_12" localSheetId="4">[6]AGUA!#REF!</definedName>
    <definedName name="SG_04_12" localSheetId="2">[6]AGUA!#REF!</definedName>
    <definedName name="SG_04_12">[6]AGUA!#REF!</definedName>
    <definedName name="SG_04_13" localSheetId="4">[6]AGUA!#REF!</definedName>
    <definedName name="SG_04_13" localSheetId="2">[6]AGUA!#REF!</definedName>
    <definedName name="SG_04_13">[6]AGUA!#REF!</definedName>
    <definedName name="SG_04_14" localSheetId="4">[6]AGUA!#REF!</definedName>
    <definedName name="SG_04_14" localSheetId="2">[6]AGUA!#REF!</definedName>
    <definedName name="SG_04_14">[6]AGUA!#REF!</definedName>
    <definedName name="SG_04_15" localSheetId="4">[6]AGUA!#REF!</definedName>
    <definedName name="SG_04_15" localSheetId="2">[6]AGUA!#REF!</definedName>
    <definedName name="SG_04_15">[6]AGUA!#REF!</definedName>
    <definedName name="SG_04_16" localSheetId="4">[6]AGUA!#REF!</definedName>
    <definedName name="SG_04_16" localSheetId="2">[6]AGUA!#REF!</definedName>
    <definedName name="SG_04_16">[6]AGUA!#REF!</definedName>
    <definedName name="SG_04_17" localSheetId="4">[6]AGUA!#REF!</definedName>
    <definedName name="SG_04_17" localSheetId="2">[6]AGUA!#REF!</definedName>
    <definedName name="SG_04_17">[6]AGUA!#REF!</definedName>
    <definedName name="SG_04_18" localSheetId="4">[6]AGUA!#REF!</definedName>
    <definedName name="SG_04_18" localSheetId="2">[6]AGUA!#REF!</definedName>
    <definedName name="SG_04_18">[6]AGUA!#REF!</definedName>
    <definedName name="SG_04_19" localSheetId="4">[6]AGUA!#REF!</definedName>
    <definedName name="SG_04_19" localSheetId="2">[6]AGUA!#REF!</definedName>
    <definedName name="SG_04_19">[6]AGUA!#REF!</definedName>
    <definedName name="SG_04_20" localSheetId="4">[6]AGUA!#REF!</definedName>
    <definedName name="SG_04_20" localSheetId="2">[6]AGUA!#REF!</definedName>
    <definedName name="SG_04_20">[6]AGUA!#REF!</definedName>
    <definedName name="SG_04_21" localSheetId="4">[6]AGUA!#REF!</definedName>
    <definedName name="SG_04_21" localSheetId="2">[6]AGUA!#REF!</definedName>
    <definedName name="SG_04_21">[6]AGUA!#REF!</definedName>
    <definedName name="SG_04_22" localSheetId="4">[6]AGUA!#REF!</definedName>
    <definedName name="SG_04_22" localSheetId="2">[6]AGUA!#REF!</definedName>
    <definedName name="SG_04_22">[6]AGUA!#REF!</definedName>
    <definedName name="SG_04_23" localSheetId="4">[6]AGUA!#REF!</definedName>
    <definedName name="SG_04_23" localSheetId="2">[6]AGUA!#REF!</definedName>
    <definedName name="SG_04_23">[6]AGUA!#REF!</definedName>
    <definedName name="SG_04_24" localSheetId="4">[6]AGUA!#REF!</definedName>
    <definedName name="SG_04_24" localSheetId="2">[6]AGUA!#REF!</definedName>
    <definedName name="SG_04_24">[6]AGUA!#REF!</definedName>
    <definedName name="SG_04_25" localSheetId="4">[6]AGUA!#REF!</definedName>
    <definedName name="SG_04_25" localSheetId="2">[6]AGUA!#REF!</definedName>
    <definedName name="SG_04_25">[6]AGUA!#REF!</definedName>
    <definedName name="SG_04_26" localSheetId="4">[6]AGUA!#REF!</definedName>
    <definedName name="SG_04_26" localSheetId="2">[6]AGUA!#REF!</definedName>
    <definedName name="SG_04_26">[6]AGUA!#REF!</definedName>
    <definedName name="SG_04_27" localSheetId="4">[6]AGUA!#REF!</definedName>
    <definedName name="SG_04_27" localSheetId="2">[6]AGUA!#REF!</definedName>
    <definedName name="SG_04_27">[6]AGUA!#REF!</definedName>
    <definedName name="SG_04_28" localSheetId="4">[6]AGUA!#REF!</definedName>
    <definedName name="SG_04_28" localSheetId="2">[6]AGUA!#REF!</definedName>
    <definedName name="SG_04_28">[6]AGUA!#REF!</definedName>
    <definedName name="SG_04_29" localSheetId="4">[6]AGUA!#REF!</definedName>
    <definedName name="SG_04_29" localSheetId="2">[6]AGUA!#REF!</definedName>
    <definedName name="SG_04_29">[6]AGUA!#REF!</definedName>
    <definedName name="SG_04_30" localSheetId="4">[6]AGUA!#REF!</definedName>
    <definedName name="SG_04_30" localSheetId="2">[6]AGUA!#REF!</definedName>
    <definedName name="SG_04_30">[6]AGUA!#REF!</definedName>
    <definedName name="SG_05_01" localSheetId="4">[6]AGUA!#REF!</definedName>
    <definedName name="SG_05_01" localSheetId="2">[6]AGUA!#REF!</definedName>
    <definedName name="SG_05_01">[6]AGUA!#REF!</definedName>
    <definedName name="SG_05_02" localSheetId="4">[6]AGUA!#REF!</definedName>
    <definedName name="SG_05_02" localSheetId="2">[6]AGUA!#REF!</definedName>
    <definedName name="SG_05_02">[6]AGUA!#REF!</definedName>
    <definedName name="SG_05_03" localSheetId="4">[6]AGUA!#REF!</definedName>
    <definedName name="SG_05_03" localSheetId="2">[6]AGUA!#REF!</definedName>
    <definedName name="SG_05_03">[6]AGUA!#REF!</definedName>
    <definedName name="SG_05_04" localSheetId="4">[6]AGUA!#REF!</definedName>
    <definedName name="SG_05_04" localSheetId="2">[6]AGUA!#REF!</definedName>
    <definedName name="SG_05_04">[6]AGUA!#REF!</definedName>
    <definedName name="SG_05_05" localSheetId="4">[6]AGUA!#REF!</definedName>
    <definedName name="SG_05_05" localSheetId="2">[6]AGUA!#REF!</definedName>
    <definedName name="SG_05_05">[6]AGUA!#REF!</definedName>
    <definedName name="SG_05_06" localSheetId="4">[6]AGUA!#REF!</definedName>
    <definedName name="SG_05_06" localSheetId="2">[6]AGUA!#REF!</definedName>
    <definedName name="SG_05_06">[6]AGUA!#REF!</definedName>
    <definedName name="SG_05_07" localSheetId="4">[6]AGUA!#REF!</definedName>
    <definedName name="SG_05_07" localSheetId="2">[6]AGUA!#REF!</definedName>
    <definedName name="SG_05_07">[6]AGUA!#REF!</definedName>
    <definedName name="SG_05_08" localSheetId="4">[6]AGUA!#REF!</definedName>
    <definedName name="SG_05_08" localSheetId="2">[6]AGUA!#REF!</definedName>
    <definedName name="SG_05_08">[6]AGUA!#REF!</definedName>
    <definedName name="SG_05_09" localSheetId="4">[6]AGUA!#REF!</definedName>
    <definedName name="SG_05_09" localSheetId="2">[6]AGUA!#REF!</definedName>
    <definedName name="SG_05_09">[6]AGUA!#REF!</definedName>
    <definedName name="SG_05_10" localSheetId="4">[6]AGUA!#REF!</definedName>
    <definedName name="SG_05_10" localSheetId="2">[6]AGUA!#REF!</definedName>
    <definedName name="SG_05_10">[6]AGUA!#REF!</definedName>
    <definedName name="SG_05_11" localSheetId="4">[6]AGUA!#REF!</definedName>
    <definedName name="SG_05_11" localSheetId="2">[6]AGUA!#REF!</definedName>
    <definedName name="SG_05_11">[6]AGUA!#REF!</definedName>
    <definedName name="SG_05_12" localSheetId="4">[6]AGUA!#REF!</definedName>
    <definedName name="SG_05_12" localSheetId="2">[6]AGUA!#REF!</definedName>
    <definedName name="SG_05_12">[6]AGUA!#REF!</definedName>
    <definedName name="SG_05_13" localSheetId="4">[6]AGUA!#REF!</definedName>
    <definedName name="SG_05_13" localSheetId="2">[6]AGUA!#REF!</definedName>
    <definedName name="SG_05_13">[6]AGUA!#REF!</definedName>
    <definedName name="SG_05_14" localSheetId="4">[6]AGUA!#REF!</definedName>
    <definedName name="SG_05_14" localSheetId="2">[6]AGUA!#REF!</definedName>
    <definedName name="SG_05_14">[6]AGUA!#REF!</definedName>
    <definedName name="SG_05_15" localSheetId="4">[6]AGUA!#REF!</definedName>
    <definedName name="SG_05_15" localSheetId="2">[6]AGUA!#REF!</definedName>
    <definedName name="SG_05_15">[6]AGUA!#REF!</definedName>
    <definedName name="SG_05_16" localSheetId="4">[6]AGUA!#REF!</definedName>
    <definedName name="SG_05_16" localSheetId="2">[6]AGUA!#REF!</definedName>
    <definedName name="SG_05_16">[6]AGUA!#REF!</definedName>
    <definedName name="SG_05_17" localSheetId="4">[6]AGUA!#REF!</definedName>
    <definedName name="SG_05_17" localSheetId="2">[6]AGUA!#REF!</definedName>
    <definedName name="SG_05_17">[6]AGUA!#REF!</definedName>
    <definedName name="SG_05_18" localSheetId="4">[6]AGUA!#REF!</definedName>
    <definedName name="SG_05_18" localSheetId="2">[6]AGUA!#REF!</definedName>
    <definedName name="SG_05_18">[6]AGUA!#REF!</definedName>
    <definedName name="SG_05_19" localSheetId="4">[6]AGUA!#REF!</definedName>
    <definedName name="SG_05_19" localSheetId="2">[6]AGUA!#REF!</definedName>
    <definedName name="SG_05_19">[6]AGUA!#REF!</definedName>
    <definedName name="SG_05_20" localSheetId="4">[6]AGUA!#REF!</definedName>
    <definedName name="SG_05_20" localSheetId="2">[6]AGUA!#REF!</definedName>
    <definedName name="SG_05_20">[6]AGUA!#REF!</definedName>
    <definedName name="SG_05_21" localSheetId="4">[6]AGUA!#REF!</definedName>
    <definedName name="SG_05_21" localSheetId="2">[6]AGUA!#REF!</definedName>
    <definedName name="SG_05_21">[6]AGUA!#REF!</definedName>
    <definedName name="SG_05_22" localSheetId="4">[6]AGUA!#REF!</definedName>
    <definedName name="SG_05_22" localSheetId="2">[6]AGUA!#REF!</definedName>
    <definedName name="SG_05_22">[6]AGUA!#REF!</definedName>
    <definedName name="SG_05_23" localSheetId="4">[6]AGUA!#REF!</definedName>
    <definedName name="SG_05_23" localSheetId="2">[6]AGUA!#REF!</definedName>
    <definedName name="SG_05_23">[6]AGUA!#REF!</definedName>
    <definedName name="SG_05_24" localSheetId="4">[6]AGUA!#REF!</definedName>
    <definedName name="SG_05_24" localSheetId="2">[6]AGUA!#REF!</definedName>
    <definedName name="SG_05_24">[6]AGUA!#REF!</definedName>
    <definedName name="SG_05_25" localSheetId="4">[6]AGUA!#REF!</definedName>
    <definedName name="SG_05_25" localSheetId="2">[6]AGUA!#REF!</definedName>
    <definedName name="SG_05_25">[6]AGUA!#REF!</definedName>
    <definedName name="SG_05_26" localSheetId="4">[6]AGUA!#REF!</definedName>
    <definedName name="SG_05_26" localSheetId="2">[6]AGUA!#REF!</definedName>
    <definedName name="SG_05_26">[6]AGUA!#REF!</definedName>
    <definedName name="SG_05_27" localSheetId="4">[6]AGUA!#REF!</definedName>
    <definedName name="SG_05_27" localSheetId="2">[6]AGUA!#REF!</definedName>
    <definedName name="SG_05_27">[6]AGUA!#REF!</definedName>
    <definedName name="SG_05_28" localSheetId="4">[6]AGUA!#REF!</definedName>
    <definedName name="SG_05_28" localSheetId="2">[6]AGUA!#REF!</definedName>
    <definedName name="SG_05_28">[6]AGUA!#REF!</definedName>
    <definedName name="SG_05_29" localSheetId="4">[6]AGUA!#REF!</definedName>
    <definedName name="SG_05_29" localSheetId="2">[6]AGUA!#REF!</definedName>
    <definedName name="SG_05_29">[6]AGUA!#REF!</definedName>
    <definedName name="SG_05_30" localSheetId="4">[6]AGUA!#REF!</definedName>
    <definedName name="SG_05_30" localSheetId="2">[6]AGUA!#REF!</definedName>
    <definedName name="SG_05_30">[6]AGUA!#REF!</definedName>
    <definedName name="SG_06_01" localSheetId="4">[6]AGUA!#REF!</definedName>
    <definedName name="SG_06_01" localSheetId="2">[6]AGUA!#REF!</definedName>
    <definedName name="SG_06_01">[6]AGUA!#REF!</definedName>
    <definedName name="SG_06_02" localSheetId="4">[6]AGUA!#REF!</definedName>
    <definedName name="SG_06_02" localSheetId="2">[6]AGUA!#REF!</definedName>
    <definedName name="SG_06_02">[6]AGUA!#REF!</definedName>
    <definedName name="SG_06_03" localSheetId="4">[6]AGUA!#REF!</definedName>
    <definedName name="SG_06_03" localSheetId="2">[6]AGUA!#REF!</definedName>
    <definedName name="SG_06_03">[6]AGUA!#REF!</definedName>
    <definedName name="SG_06_04" localSheetId="4">[6]AGUA!#REF!</definedName>
    <definedName name="SG_06_04" localSheetId="2">[6]AGUA!#REF!</definedName>
    <definedName name="SG_06_04">[6]AGUA!#REF!</definedName>
    <definedName name="SG_06_05" localSheetId="4">[6]AGUA!#REF!</definedName>
    <definedName name="SG_06_05" localSheetId="2">[6]AGUA!#REF!</definedName>
    <definedName name="SG_06_05">[6]AGUA!#REF!</definedName>
    <definedName name="SG_06_06" localSheetId="4">[6]AGUA!#REF!</definedName>
    <definedName name="SG_06_06" localSheetId="2">[6]AGUA!#REF!</definedName>
    <definedName name="SG_06_06">[6]AGUA!#REF!</definedName>
    <definedName name="SG_06_07" localSheetId="4">[6]AGUA!#REF!</definedName>
    <definedName name="SG_06_07" localSheetId="2">[6]AGUA!#REF!</definedName>
    <definedName name="SG_06_07">[6]AGUA!#REF!</definedName>
    <definedName name="SG_06_08" localSheetId="4">[6]AGUA!#REF!</definedName>
    <definedName name="SG_06_08" localSheetId="2">[6]AGUA!#REF!</definedName>
    <definedName name="SG_06_08">[6]AGUA!#REF!</definedName>
    <definedName name="SG_06_09" localSheetId="4">[6]AGUA!#REF!</definedName>
    <definedName name="SG_06_09" localSheetId="2">[6]AGUA!#REF!</definedName>
    <definedName name="SG_06_09">[6]AGUA!#REF!</definedName>
    <definedName name="SG_06_10" localSheetId="4">[6]AGUA!#REF!</definedName>
    <definedName name="SG_06_10" localSheetId="2">[6]AGUA!#REF!</definedName>
    <definedName name="SG_06_10">[6]AGUA!#REF!</definedName>
    <definedName name="SG_06_11" localSheetId="4">[6]AGUA!#REF!</definedName>
    <definedName name="SG_06_11" localSheetId="2">[6]AGUA!#REF!</definedName>
    <definedName name="SG_06_11">[6]AGUA!#REF!</definedName>
    <definedName name="SG_06_12" localSheetId="4">[6]AGUA!#REF!</definedName>
    <definedName name="SG_06_12" localSheetId="2">[6]AGUA!#REF!</definedName>
    <definedName name="SG_06_12">[6]AGUA!#REF!</definedName>
    <definedName name="SG_06_13" localSheetId="4">[6]AGUA!#REF!</definedName>
    <definedName name="SG_06_13" localSheetId="2">[6]AGUA!#REF!</definedName>
    <definedName name="SG_06_13">[6]AGUA!#REF!</definedName>
    <definedName name="SG_06_14" localSheetId="4">[6]AGUA!#REF!</definedName>
    <definedName name="SG_06_14" localSheetId="2">[6]AGUA!#REF!</definedName>
    <definedName name="SG_06_14">[6]AGUA!#REF!</definedName>
    <definedName name="SG_06_15" localSheetId="4">[6]AGUA!#REF!</definedName>
    <definedName name="SG_06_15" localSheetId="2">[6]AGUA!#REF!</definedName>
    <definedName name="SG_06_15">[6]AGUA!#REF!</definedName>
    <definedName name="SG_06_16" localSheetId="4">[6]AGUA!#REF!</definedName>
    <definedName name="SG_06_16" localSheetId="2">[6]AGUA!#REF!</definedName>
    <definedName name="SG_06_16">[6]AGUA!#REF!</definedName>
    <definedName name="SG_06_17" localSheetId="4">[6]AGUA!#REF!</definedName>
    <definedName name="SG_06_17" localSheetId="2">[6]AGUA!#REF!</definedName>
    <definedName name="SG_06_17">[6]AGUA!#REF!</definedName>
    <definedName name="SG_06_18" localSheetId="4">[6]AGUA!#REF!</definedName>
    <definedName name="SG_06_18" localSheetId="2">[6]AGUA!#REF!</definedName>
    <definedName name="SG_06_18">[6]AGUA!#REF!</definedName>
    <definedName name="SG_06_19" localSheetId="4">[6]AGUA!#REF!</definedName>
    <definedName name="SG_06_19" localSheetId="2">[6]AGUA!#REF!</definedName>
    <definedName name="SG_06_19">[6]AGUA!#REF!</definedName>
    <definedName name="SG_06_20" localSheetId="4">[6]AGUA!#REF!</definedName>
    <definedName name="SG_06_20" localSheetId="2">[6]AGUA!#REF!</definedName>
    <definedName name="SG_06_20">[6]AGUA!#REF!</definedName>
    <definedName name="SG_06_21" localSheetId="4">[6]AGUA!#REF!</definedName>
    <definedName name="SG_06_21" localSheetId="2">[6]AGUA!#REF!</definedName>
    <definedName name="SG_06_21">[6]AGUA!#REF!</definedName>
    <definedName name="SG_06_22" localSheetId="4">[6]AGUA!#REF!</definedName>
    <definedName name="SG_06_22" localSheetId="2">[6]AGUA!#REF!</definedName>
    <definedName name="SG_06_22">[6]AGUA!#REF!</definedName>
    <definedName name="SG_06_23" localSheetId="4">[6]AGUA!#REF!</definedName>
    <definedName name="SG_06_23" localSheetId="2">[6]AGUA!#REF!</definedName>
    <definedName name="SG_06_23">[6]AGUA!#REF!</definedName>
    <definedName name="SG_06_24" localSheetId="4">[6]AGUA!#REF!</definedName>
    <definedName name="SG_06_24" localSheetId="2">[6]AGUA!#REF!</definedName>
    <definedName name="SG_06_24">[6]AGUA!#REF!</definedName>
    <definedName name="SG_06_25" localSheetId="4">[6]AGUA!#REF!</definedName>
    <definedName name="SG_06_25" localSheetId="2">[6]AGUA!#REF!</definedName>
    <definedName name="SG_06_25">[6]AGUA!#REF!</definedName>
    <definedName name="SG_06_26" localSheetId="4">[6]AGUA!#REF!</definedName>
    <definedName name="SG_06_26" localSheetId="2">[6]AGUA!#REF!</definedName>
    <definedName name="SG_06_26">[6]AGUA!#REF!</definedName>
    <definedName name="SG_06_27" localSheetId="4">[6]AGUA!#REF!</definedName>
    <definedName name="SG_06_27" localSheetId="2">[6]AGUA!#REF!</definedName>
    <definedName name="SG_06_27">[6]AGUA!#REF!</definedName>
    <definedName name="SG_06_28" localSheetId="4">[6]AGUA!#REF!</definedName>
    <definedName name="SG_06_28" localSheetId="2">[6]AGUA!#REF!</definedName>
    <definedName name="SG_06_28">[6]AGUA!#REF!</definedName>
    <definedName name="SG_06_29" localSheetId="4">[6]AGUA!#REF!</definedName>
    <definedName name="SG_06_29" localSheetId="2">[6]AGUA!#REF!</definedName>
    <definedName name="SG_06_29">[6]AGUA!#REF!</definedName>
    <definedName name="SG_06_30" localSheetId="4">[6]AGUA!#REF!</definedName>
    <definedName name="SG_06_30" localSheetId="2">[6]AGUA!#REF!</definedName>
    <definedName name="SG_06_30">[6]AGUA!#REF!</definedName>
    <definedName name="SG_07_01" localSheetId="4">[6]AGUA!#REF!</definedName>
    <definedName name="SG_07_01" localSheetId="2">[6]AGUA!#REF!</definedName>
    <definedName name="SG_07_01">[6]AGUA!#REF!</definedName>
    <definedName name="SG_07_02" localSheetId="4">[6]AGUA!#REF!</definedName>
    <definedName name="SG_07_02" localSheetId="2">[6]AGUA!#REF!</definedName>
    <definedName name="SG_07_02">[6]AGUA!#REF!</definedName>
    <definedName name="SG_07_03" localSheetId="4">[6]AGUA!#REF!</definedName>
    <definedName name="SG_07_03" localSheetId="2">[6]AGUA!#REF!</definedName>
    <definedName name="SG_07_03">[6]AGUA!#REF!</definedName>
    <definedName name="SG_07_04" localSheetId="4">[6]AGUA!#REF!</definedName>
    <definedName name="SG_07_04" localSheetId="2">[6]AGUA!#REF!</definedName>
    <definedName name="SG_07_04">[6]AGUA!#REF!</definedName>
    <definedName name="SG_07_05" localSheetId="4">[6]AGUA!#REF!</definedName>
    <definedName name="SG_07_05" localSheetId="2">[6]AGUA!#REF!</definedName>
    <definedName name="SG_07_05">[6]AGUA!#REF!</definedName>
    <definedName name="SG_07_06" localSheetId="4">[6]AGUA!#REF!</definedName>
    <definedName name="SG_07_06" localSheetId="2">[6]AGUA!#REF!</definedName>
    <definedName name="SG_07_06">[6]AGUA!#REF!</definedName>
    <definedName name="SG_07_07" localSheetId="4">[6]AGUA!#REF!</definedName>
    <definedName name="SG_07_07" localSheetId="2">[6]AGUA!#REF!</definedName>
    <definedName name="SG_07_07">[6]AGUA!#REF!</definedName>
    <definedName name="SG_07_08" localSheetId="4">[6]AGUA!#REF!</definedName>
    <definedName name="SG_07_08" localSheetId="2">[6]AGUA!#REF!</definedName>
    <definedName name="SG_07_08">[6]AGUA!#REF!</definedName>
    <definedName name="SG_07_09" localSheetId="4">[6]AGUA!#REF!</definedName>
    <definedName name="SG_07_09" localSheetId="2">[6]AGUA!#REF!</definedName>
    <definedName name="SG_07_09">[6]AGUA!#REF!</definedName>
    <definedName name="SG_07_10" localSheetId="4">[6]AGUA!#REF!</definedName>
    <definedName name="SG_07_10" localSheetId="2">[6]AGUA!#REF!</definedName>
    <definedName name="SG_07_10">[6]AGUA!#REF!</definedName>
    <definedName name="SG_07_11" localSheetId="4">[6]AGUA!#REF!</definedName>
    <definedName name="SG_07_11" localSheetId="2">[6]AGUA!#REF!</definedName>
    <definedName name="SG_07_11">[6]AGUA!#REF!</definedName>
    <definedName name="SG_07_12" localSheetId="4">[6]AGUA!#REF!</definedName>
    <definedName name="SG_07_12" localSheetId="2">[6]AGUA!#REF!</definedName>
    <definedName name="SG_07_12">[6]AGUA!#REF!</definedName>
    <definedName name="SG_07_13" localSheetId="4">[6]AGUA!#REF!</definedName>
    <definedName name="SG_07_13" localSheetId="2">[6]AGUA!#REF!</definedName>
    <definedName name="SG_07_13">[6]AGUA!#REF!</definedName>
    <definedName name="SG_07_14" localSheetId="4">[6]AGUA!#REF!</definedName>
    <definedName name="SG_07_14" localSheetId="2">[6]AGUA!#REF!</definedName>
    <definedName name="SG_07_14">[6]AGUA!#REF!</definedName>
    <definedName name="SG_07_15" localSheetId="4">[6]AGUA!#REF!</definedName>
    <definedName name="SG_07_15" localSheetId="2">[6]AGUA!#REF!</definedName>
    <definedName name="SG_07_15">[6]AGUA!#REF!</definedName>
    <definedName name="SG_07_16" localSheetId="4">[6]AGUA!#REF!</definedName>
    <definedName name="SG_07_16" localSheetId="2">[6]AGUA!#REF!</definedName>
    <definedName name="SG_07_16">[6]AGUA!#REF!</definedName>
    <definedName name="SG_07_17" localSheetId="4">[6]AGUA!#REF!</definedName>
    <definedName name="SG_07_17" localSheetId="2">[6]AGUA!#REF!</definedName>
    <definedName name="SG_07_17">[6]AGUA!#REF!</definedName>
    <definedName name="SG_07_18" localSheetId="4">[6]AGUA!#REF!</definedName>
    <definedName name="SG_07_18" localSheetId="2">[6]AGUA!#REF!</definedName>
    <definedName name="SG_07_18">[6]AGUA!#REF!</definedName>
    <definedName name="SG_07_19" localSheetId="4">[6]AGUA!#REF!</definedName>
    <definedName name="SG_07_19" localSheetId="2">[6]AGUA!#REF!</definedName>
    <definedName name="SG_07_19">[6]AGUA!#REF!</definedName>
    <definedName name="SG_07_20" localSheetId="4">[6]AGUA!#REF!</definedName>
    <definedName name="SG_07_20" localSheetId="2">[6]AGUA!#REF!</definedName>
    <definedName name="SG_07_20">[6]AGUA!#REF!</definedName>
    <definedName name="SG_07_21" localSheetId="4">[6]AGUA!#REF!</definedName>
    <definedName name="SG_07_21" localSheetId="2">[6]AGUA!#REF!</definedName>
    <definedName name="SG_07_21">[6]AGUA!#REF!</definedName>
    <definedName name="SG_07_22" localSheetId="4">[6]AGUA!#REF!</definedName>
    <definedName name="SG_07_22" localSheetId="2">[6]AGUA!#REF!</definedName>
    <definedName name="SG_07_22">[6]AGUA!#REF!</definedName>
    <definedName name="SG_07_23" localSheetId="4">[6]AGUA!#REF!</definedName>
    <definedName name="SG_07_23" localSheetId="2">[6]AGUA!#REF!</definedName>
    <definedName name="SG_07_23">[6]AGUA!#REF!</definedName>
    <definedName name="SG_07_24" localSheetId="4">[6]AGUA!#REF!</definedName>
    <definedName name="SG_07_24" localSheetId="2">[6]AGUA!#REF!</definedName>
    <definedName name="SG_07_24">[6]AGUA!#REF!</definedName>
    <definedName name="SG_07_25" localSheetId="4">[6]AGUA!#REF!</definedName>
    <definedName name="SG_07_25" localSheetId="2">[6]AGUA!#REF!</definedName>
    <definedName name="SG_07_25">[6]AGUA!#REF!</definedName>
    <definedName name="SG_07_26" localSheetId="4">[6]AGUA!#REF!</definedName>
    <definedName name="SG_07_26" localSheetId="2">[6]AGUA!#REF!</definedName>
    <definedName name="SG_07_26">[6]AGUA!#REF!</definedName>
    <definedName name="SG_07_27" localSheetId="4">[6]AGUA!#REF!</definedName>
    <definedName name="SG_07_27" localSheetId="2">[6]AGUA!#REF!</definedName>
    <definedName name="SG_07_27">[6]AGUA!#REF!</definedName>
    <definedName name="SG_07_28" localSheetId="4">[6]AGUA!#REF!</definedName>
    <definedName name="SG_07_28" localSheetId="2">[6]AGUA!#REF!</definedName>
    <definedName name="SG_07_28">[6]AGUA!#REF!</definedName>
    <definedName name="SG_07_29" localSheetId="4">[6]AGUA!#REF!</definedName>
    <definedName name="SG_07_29" localSheetId="2">[6]AGUA!#REF!</definedName>
    <definedName name="SG_07_29">[6]AGUA!#REF!</definedName>
    <definedName name="SG_07_30" localSheetId="4">[6]AGUA!#REF!</definedName>
    <definedName name="SG_07_30" localSheetId="2">[6]AGUA!#REF!</definedName>
    <definedName name="SG_07_30">[6]AGUA!#REF!</definedName>
    <definedName name="SG_08_01" localSheetId="4">[6]AGUA!#REF!</definedName>
    <definedName name="SG_08_01" localSheetId="2">[6]AGUA!#REF!</definedName>
    <definedName name="SG_08_01">[6]AGUA!#REF!</definedName>
    <definedName name="SG_08_02" localSheetId="4">[6]AGUA!#REF!</definedName>
    <definedName name="SG_08_02" localSheetId="2">[6]AGUA!#REF!</definedName>
    <definedName name="SG_08_02">[6]AGUA!#REF!</definedName>
    <definedName name="SG_08_03" localSheetId="4">[6]AGUA!#REF!</definedName>
    <definedName name="SG_08_03" localSheetId="2">[6]AGUA!#REF!</definedName>
    <definedName name="SG_08_03">[6]AGUA!#REF!</definedName>
    <definedName name="SG_08_04" localSheetId="4">[6]AGUA!#REF!</definedName>
    <definedName name="SG_08_04" localSheetId="2">[6]AGUA!#REF!</definedName>
    <definedName name="SG_08_04">[6]AGUA!#REF!</definedName>
    <definedName name="SG_08_05" localSheetId="4">[6]AGUA!#REF!</definedName>
    <definedName name="SG_08_05" localSheetId="2">[6]AGUA!#REF!</definedName>
    <definedName name="SG_08_05">[6]AGUA!#REF!</definedName>
    <definedName name="SG_08_06" localSheetId="4">[6]AGUA!#REF!</definedName>
    <definedName name="SG_08_06" localSheetId="2">[6]AGUA!#REF!</definedName>
    <definedName name="SG_08_06">[6]AGUA!#REF!</definedName>
    <definedName name="SG_08_07" localSheetId="4">[6]AGUA!#REF!</definedName>
    <definedName name="SG_08_07" localSheetId="2">[6]AGUA!#REF!</definedName>
    <definedName name="SG_08_07">[6]AGUA!#REF!</definedName>
    <definedName name="SG_08_08" localSheetId="4">[6]AGUA!#REF!</definedName>
    <definedName name="SG_08_08" localSheetId="2">[6]AGUA!#REF!</definedName>
    <definedName name="SG_08_08">[6]AGUA!#REF!</definedName>
    <definedName name="SG_08_09" localSheetId="4">[6]AGUA!#REF!</definedName>
    <definedName name="SG_08_09" localSheetId="2">[6]AGUA!#REF!</definedName>
    <definedName name="SG_08_09">[6]AGUA!#REF!</definedName>
    <definedName name="SG_08_10" localSheetId="4">[6]AGUA!#REF!</definedName>
    <definedName name="SG_08_10" localSheetId="2">[6]AGUA!#REF!</definedName>
    <definedName name="SG_08_10">[6]AGUA!#REF!</definedName>
    <definedName name="SG_08_11" localSheetId="4">[6]AGUA!#REF!</definedName>
    <definedName name="SG_08_11" localSheetId="2">[6]AGUA!#REF!</definedName>
    <definedName name="SG_08_11">[6]AGUA!#REF!</definedName>
    <definedName name="SG_08_12" localSheetId="4">[6]AGUA!#REF!</definedName>
    <definedName name="SG_08_12" localSheetId="2">[6]AGUA!#REF!</definedName>
    <definedName name="SG_08_12">[6]AGUA!#REF!</definedName>
    <definedName name="SG_08_13" localSheetId="4">[6]AGUA!#REF!</definedName>
    <definedName name="SG_08_13" localSheetId="2">[6]AGUA!#REF!</definedName>
    <definedName name="SG_08_13">[6]AGUA!#REF!</definedName>
    <definedName name="SG_08_14" localSheetId="4">[6]AGUA!#REF!</definedName>
    <definedName name="SG_08_14" localSheetId="2">[6]AGUA!#REF!</definedName>
    <definedName name="SG_08_14">[6]AGUA!#REF!</definedName>
    <definedName name="SG_08_15" localSheetId="4">[6]AGUA!#REF!</definedName>
    <definedName name="SG_08_15" localSheetId="2">[6]AGUA!#REF!</definedName>
    <definedName name="SG_08_15">[6]AGUA!#REF!</definedName>
    <definedName name="SG_08_16" localSheetId="4">[6]AGUA!#REF!</definedName>
    <definedName name="SG_08_16" localSheetId="2">[6]AGUA!#REF!</definedName>
    <definedName name="SG_08_16">[6]AGUA!#REF!</definedName>
    <definedName name="SG_08_17" localSheetId="4">[6]AGUA!#REF!</definedName>
    <definedName name="SG_08_17" localSheetId="2">[6]AGUA!#REF!</definedName>
    <definedName name="SG_08_17">[6]AGUA!#REF!</definedName>
    <definedName name="SG_08_18" localSheetId="4">[6]AGUA!#REF!</definedName>
    <definedName name="SG_08_18" localSheetId="2">[6]AGUA!#REF!</definedName>
    <definedName name="SG_08_18">[6]AGUA!#REF!</definedName>
    <definedName name="SG_08_19" localSheetId="4">[6]AGUA!#REF!</definedName>
    <definedName name="SG_08_19" localSheetId="2">[6]AGUA!#REF!</definedName>
    <definedName name="SG_08_19">[6]AGUA!#REF!</definedName>
    <definedName name="SG_08_20" localSheetId="4">[6]AGUA!#REF!</definedName>
    <definedName name="SG_08_20" localSheetId="2">[6]AGUA!#REF!</definedName>
    <definedName name="SG_08_20">[6]AGUA!#REF!</definedName>
    <definedName name="SG_08_21" localSheetId="4">[6]AGUA!#REF!</definedName>
    <definedName name="SG_08_21" localSheetId="2">[6]AGUA!#REF!</definedName>
    <definedName name="SG_08_21">[6]AGUA!#REF!</definedName>
    <definedName name="SG_08_22" localSheetId="4">[6]AGUA!#REF!</definedName>
    <definedName name="SG_08_22" localSheetId="2">[6]AGUA!#REF!</definedName>
    <definedName name="SG_08_22">[6]AGUA!#REF!</definedName>
    <definedName name="SG_08_23" localSheetId="4">[6]AGUA!#REF!</definedName>
    <definedName name="SG_08_23" localSheetId="2">[6]AGUA!#REF!</definedName>
    <definedName name="SG_08_23">[6]AGUA!#REF!</definedName>
    <definedName name="SG_08_24" localSheetId="4">[6]AGUA!#REF!</definedName>
    <definedName name="SG_08_24" localSheetId="2">[6]AGUA!#REF!</definedName>
    <definedName name="SG_08_24">[6]AGUA!#REF!</definedName>
    <definedName name="SG_08_25" localSheetId="4">[6]AGUA!#REF!</definedName>
    <definedName name="SG_08_25" localSheetId="2">[6]AGUA!#REF!</definedName>
    <definedName name="SG_08_25">[6]AGUA!#REF!</definedName>
    <definedName name="SG_08_26" localSheetId="4">[6]AGUA!#REF!</definedName>
    <definedName name="SG_08_26" localSheetId="2">[6]AGUA!#REF!</definedName>
    <definedName name="SG_08_26">[6]AGUA!#REF!</definedName>
    <definedName name="SG_08_27" localSheetId="4">[6]AGUA!#REF!</definedName>
    <definedName name="SG_08_27" localSheetId="2">[6]AGUA!#REF!</definedName>
    <definedName name="SG_08_27">[6]AGUA!#REF!</definedName>
    <definedName name="SG_08_28" localSheetId="4">[6]AGUA!#REF!</definedName>
    <definedName name="SG_08_28" localSheetId="2">[6]AGUA!#REF!</definedName>
    <definedName name="SG_08_28">[6]AGUA!#REF!</definedName>
    <definedName name="SG_08_29" localSheetId="4">[6]AGUA!#REF!</definedName>
    <definedName name="SG_08_29" localSheetId="2">[6]AGUA!#REF!</definedName>
    <definedName name="SG_08_29">[6]AGUA!#REF!</definedName>
    <definedName name="SG_08_30" localSheetId="4">[6]AGUA!#REF!</definedName>
    <definedName name="SG_08_30" localSheetId="2">[6]AGUA!#REF!</definedName>
    <definedName name="SG_08_30">[6]AGUA!#REF!</definedName>
    <definedName name="SG_09_01" localSheetId="4">[6]AGUA!#REF!</definedName>
    <definedName name="SG_09_01" localSheetId="2">[6]AGUA!#REF!</definedName>
    <definedName name="SG_09_01">[6]AGUA!#REF!</definedName>
    <definedName name="SG_09_02" localSheetId="4">[6]AGUA!#REF!</definedName>
    <definedName name="SG_09_02" localSheetId="2">[6]AGUA!#REF!</definedName>
    <definedName name="SG_09_02">[6]AGUA!#REF!</definedName>
    <definedName name="SG_09_03" localSheetId="4">[6]AGUA!#REF!</definedName>
    <definedName name="SG_09_03" localSheetId="2">[6]AGUA!#REF!</definedName>
    <definedName name="SG_09_03">[6]AGUA!#REF!</definedName>
    <definedName name="SG_09_04" localSheetId="4">[6]AGUA!#REF!</definedName>
    <definedName name="SG_09_04" localSheetId="2">[6]AGUA!#REF!</definedName>
    <definedName name="SG_09_04">[6]AGUA!#REF!</definedName>
    <definedName name="SG_09_05" localSheetId="4">[6]AGUA!#REF!</definedName>
    <definedName name="SG_09_05" localSheetId="2">[6]AGUA!#REF!</definedName>
    <definedName name="SG_09_05">[6]AGUA!#REF!</definedName>
    <definedName name="SG_09_06" localSheetId="4">[6]AGUA!#REF!</definedName>
    <definedName name="SG_09_06" localSheetId="2">[6]AGUA!#REF!</definedName>
    <definedName name="SG_09_06">[6]AGUA!#REF!</definedName>
    <definedName name="SG_09_07" localSheetId="4">[6]AGUA!#REF!</definedName>
    <definedName name="SG_09_07" localSheetId="2">[6]AGUA!#REF!</definedName>
    <definedName name="SG_09_07">[6]AGUA!#REF!</definedName>
    <definedName name="SG_09_08" localSheetId="4">[6]AGUA!#REF!</definedName>
    <definedName name="SG_09_08" localSheetId="2">[6]AGUA!#REF!</definedName>
    <definedName name="SG_09_08">[6]AGUA!#REF!</definedName>
    <definedName name="SG_09_09" localSheetId="4">[6]AGUA!#REF!</definedName>
    <definedName name="SG_09_09" localSheetId="2">[6]AGUA!#REF!</definedName>
    <definedName name="SG_09_09">[6]AGUA!#REF!</definedName>
    <definedName name="SG_09_10" localSheetId="4">[6]AGUA!#REF!</definedName>
    <definedName name="SG_09_10" localSheetId="2">[6]AGUA!#REF!</definedName>
    <definedName name="SG_09_10">[6]AGUA!#REF!</definedName>
    <definedName name="SG_09_11" localSheetId="4">[6]AGUA!#REF!</definedName>
    <definedName name="SG_09_11" localSheetId="2">[6]AGUA!#REF!</definedName>
    <definedName name="SG_09_11">[6]AGUA!#REF!</definedName>
    <definedName name="SG_09_12" localSheetId="4">[6]AGUA!#REF!</definedName>
    <definedName name="SG_09_12" localSheetId="2">[6]AGUA!#REF!</definedName>
    <definedName name="SG_09_12">[6]AGUA!#REF!</definedName>
    <definedName name="SG_09_13" localSheetId="4">[6]AGUA!#REF!</definedName>
    <definedName name="SG_09_13" localSheetId="2">[6]AGUA!#REF!</definedName>
    <definedName name="SG_09_13">[6]AGUA!#REF!</definedName>
    <definedName name="SG_09_14" localSheetId="4">[6]AGUA!#REF!</definedName>
    <definedName name="SG_09_14" localSheetId="2">[6]AGUA!#REF!</definedName>
    <definedName name="SG_09_14">[6]AGUA!#REF!</definedName>
    <definedName name="SG_09_15" localSheetId="4">[6]AGUA!#REF!</definedName>
    <definedName name="SG_09_15" localSheetId="2">[6]AGUA!#REF!</definedName>
    <definedName name="SG_09_15">[6]AGUA!#REF!</definedName>
    <definedName name="SG_09_16" localSheetId="4">[6]AGUA!#REF!</definedName>
    <definedName name="SG_09_16" localSheetId="2">[6]AGUA!#REF!</definedName>
    <definedName name="SG_09_16">[6]AGUA!#REF!</definedName>
    <definedName name="SG_09_17" localSheetId="4">[6]AGUA!#REF!</definedName>
    <definedName name="SG_09_17" localSheetId="2">[6]AGUA!#REF!</definedName>
    <definedName name="SG_09_17">[6]AGUA!#REF!</definedName>
    <definedName name="SG_09_18" localSheetId="4">[6]AGUA!#REF!</definedName>
    <definedName name="SG_09_18" localSheetId="2">[6]AGUA!#REF!</definedName>
    <definedName name="SG_09_18">[6]AGUA!#REF!</definedName>
    <definedName name="SG_09_19" localSheetId="4">[6]AGUA!#REF!</definedName>
    <definedName name="SG_09_19" localSheetId="2">[6]AGUA!#REF!</definedName>
    <definedName name="SG_09_19">[6]AGUA!#REF!</definedName>
    <definedName name="SG_09_20" localSheetId="4">[6]AGUA!#REF!</definedName>
    <definedName name="SG_09_20" localSheetId="2">[6]AGUA!#REF!</definedName>
    <definedName name="SG_09_20">[6]AGUA!#REF!</definedName>
    <definedName name="SG_09_21" localSheetId="4">[6]AGUA!#REF!</definedName>
    <definedName name="SG_09_21" localSheetId="2">[6]AGUA!#REF!</definedName>
    <definedName name="SG_09_21">[6]AGUA!#REF!</definedName>
    <definedName name="SG_09_22" localSheetId="4">[6]AGUA!#REF!</definedName>
    <definedName name="SG_09_22" localSheetId="2">[6]AGUA!#REF!</definedName>
    <definedName name="SG_09_22">[6]AGUA!#REF!</definedName>
    <definedName name="SG_09_23" localSheetId="4">[6]AGUA!#REF!</definedName>
    <definedName name="SG_09_23" localSheetId="2">[6]AGUA!#REF!</definedName>
    <definedName name="SG_09_23">[6]AGUA!#REF!</definedName>
    <definedName name="SG_09_24" localSheetId="4">[6]AGUA!#REF!</definedName>
    <definedName name="SG_09_24" localSheetId="2">[6]AGUA!#REF!</definedName>
    <definedName name="SG_09_24">[6]AGUA!#REF!</definedName>
    <definedName name="SG_09_25" localSheetId="4">[6]AGUA!#REF!</definedName>
    <definedName name="SG_09_25" localSheetId="2">[6]AGUA!#REF!</definedName>
    <definedName name="SG_09_25">[6]AGUA!#REF!</definedName>
    <definedName name="SG_09_26" localSheetId="4">[6]AGUA!#REF!</definedName>
    <definedName name="SG_09_26" localSheetId="2">[6]AGUA!#REF!</definedName>
    <definedName name="SG_09_26">[6]AGUA!#REF!</definedName>
    <definedName name="SG_09_27" localSheetId="4">[6]AGUA!#REF!</definedName>
    <definedName name="SG_09_27" localSheetId="2">[6]AGUA!#REF!</definedName>
    <definedName name="SG_09_27">[6]AGUA!#REF!</definedName>
    <definedName name="SG_09_28" localSheetId="4">[6]AGUA!#REF!</definedName>
    <definedName name="SG_09_28" localSheetId="2">[6]AGUA!#REF!</definedName>
    <definedName name="SG_09_28">[6]AGUA!#REF!</definedName>
    <definedName name="SG_09_29" localSheetId="4">[6]AGUA!#REF!</definedName>
    <definedName name="SG_09_29" localSheetId="2">[6]AGUA!#REF!</definedName>
    <definedName name="SG_09_29">[6]AGUA!#REF!</definedName>
    <definedName name="SG_09_30" localSheetId="4">[6]AGUA!#REF!</definedName>
    <definedName name="SG_09_30" localSheetId="2">[6]AGUA!#REF!</definedName>
    <definedName name="SG_09_30">[6]AGUA!#REF!</definedName>
    <definedName name="SG_10_01" localSheetId="4">[6]AGUA!#REF!</definedName>
    <definedName name="SG_10_01" localSheetId="2">[6]AGUA!#REF!</definedName>
    <definedName name="SG_10_01">[6]AGUA!#REF!</definedName>
    <definedName name="SG_10_02" localSheetId="4">[6]AGUA!#REF!</definedName>
    <definedName name="SG_10_02" localSheetId="2">[6]AGUA!#REF!</definedName>
    <definedName name="SG_10_02">[6]AGUA!#REF!</definedName>
    <definedName name="SG_10_03" localSheetId="4">[6]AGUA!#REF!</definedName>
    <definedName name="SG_10_03" localSheetId="2">[6]AGUA!#REF!</definedName>
    <definedName name="SG_10_03">[6]AGUA!#REF!</definedName>
    <definedName name="SG_10_04" localSheetId="4">[6]AGUA!#REF!</definedName>
    <definedName name="SG_10_04" localSheetId="2">[6]AGUA!#REF!</definedName>
    <definedName name="SG_10_04">[6]AGUA!#REF!</definedName>
    <definedName name="SG_10_05" localSheetId="4">[6]AGUA!#REF!</definedName>
    <definedName name="SG_10_05" localSheetId="2">[6]AGUA!#REF!</definedName>
    <definedName name="SG_10_05">[6]AGUA!#REF!</definedName>
    <definedName name="SG_10_06" localSheetId="4">[6]AGUA!#REF!</definedName>
    <definedName name="SG_10_06" localSheetId="2">[6]AGUA!#REF!</definedName>
    <definedName name="SG_10_06">[6]AGUA!#REF!</definedName>
    <definedName name="SG_10_07" localSheetId="4">[6]AGUA!#REF!</definedName>
    <definedName name="SG_10_07" localSheetId="2">[6]AGUA!#REF!</definedName>
    <definedName name="SG_10_07">[6]AGUA!#REF!</definedName>
    <definedName name="SG_10_08" localSheetId="4">[6]AGUA!#REF!</definedName>
    <definedName name="SG_10_08" localSheetId="2">[6]AGUA!#REF!</definedName>
    <definedName name="SG_10_08">[6]AGUA!#REF!</definedName>
    <definedName name="SG_10_09" localSheetId="4">[6]AGUA!#REF!</definedName>
    <definedName name="SG_10_09" localSheetId="2">[6]AGUA!#REF!</definedName>
    <definedName name="SG_10_09">[6]AGUA!#REF!</definedName>
    <definedName name="SG_10_10" localSheetId="4">[6]AGUA!#REF!</definedName>
    <definedName name="SG_10_10" localSheetId="2">[6]AGUA!#REF!</definedName>
    <definedName name="SG_10_10">[6]AGUA!#REF!</definedName>
    <definedName name="SG_10_11" localSheetId="4">[6]AGUA!#REF!</definedName>
    <definedName name="SG_10_11" localSheetId="2">[6]AGUA!#REF!</definedName>
    <definedName name="SG_10_11">[6]AGUA!#REF!</definedName>
    <definedName name="SG_10_12" localSheetId="4">[6]AGUA!#REF!</definedName>
    <definedName name="SG_10_12" localSheetId="2">[6]AGUA!#REF!</definedName>
    <definedName name="SG_10_12">[6]AGUA!#REF!</definedName>
    <definedName name="SG_10_13" localSheetId="4">[6]AGUA!#REF!</definedName>
    <definedName name="SG_10_13" localSheetId="2">[6]AGUA!#REF!</definedName>
    <definedName name="SG_10_13">[6]AGUA!#REF!</definedName>
    <definedName name="SG_10_14" localSheetId="4">[6]AGUA!#REF!</definedName>
    <definedName name="SG_10_14" localSheetId="2">[6]AGUA!#REF!</definedName>
    <definedName name="SG_10_14">[6]AGUA!#REF!</definedName>
    <definedName name="SG_10_15" localSheetId="4">[6]AGUA!#REF!</definedName>
    <definedName name="SG_10_15" localSheetId="2">[6]AGUA!#REF!</definedName>
    <definedName name="SG_10_15">[6]AGUA!#REF!</definedName>
    <definedName name="SG_10_16" localSheetId="4">[6]AGUA!#REF!</definedName>
    <definedName name="SG_10_16" localSheetId="2">[6]AGUA!#REF!</definedName>
    <definedName name="SG_10_16">[6]AGUA!#REF!</definedName>
    <definedName name="SG_10_17" localSheetId="4">[6]AGUA!#REF!</definedName>
    <definedName name="SG_10_17" localSheetId="2">[6]AGUA!#REF!</definedName>
    <definedName name="SG_10_17">[6]AGUA!#REF!</definedName>
    <definedName name="SG_10_18" localSheetId="4">[6]AGUA!#REF!</definedName>
    <definedName name="SG_10_18" localSheetId="2">[6]AGUA!#REF!</definedName>
    <definedName name="SG_10_18">[6]AGUA!#REF!</definedName>
    <definedName name="SG_10_19" localSheetId="4">[6]AGUA!#REF!</definedName>
    <definedName name="SG_10_19" localSheetId="2">[6]AGUA!#REF!</definedName>
    <definedName name="SG_10_19">[6]AGUA!#REF!</definedName>
    <definedName name="SG_10_20" localSheetId="4">[6]AGUA!#REF!</definedName>
    <definedName name="SG_10_20" localSheetId="2">[6]AGUA!#REF!</definedName>
    <definedName name="SG_10_20">[6]AGUA!#REF!</definedName>
    <definedName name="SG_10_21" localSheetId="4">[6]AGUA!#REF!</definedName>
    <definedName name="SG_10_21" localSheetId="2">[6]AGUA!#REF!</definedName>
    <definedName name="SG_10_21">[6]AGUA!#REF!</definedName>
    <definedName name="SG_10_22" localSheetId="4">[6]AGUA!#REF!</definedName>
    <definedName name="SG_10_22" localSheetId="2">[6]AGUA!#REF!</definedName>
    <definedName name="SG_10_22">[6]AGUA!#REF!</definedName>
    <definedName name="SG_10_23" localSheetId="4">[6]AGUA!#REF!</definedName>
    <definedName name="SG_10_23" localSheetId="2">[6]AGUA!#REF!</definedName>
    <definedName name="SG_10_23">[6]AGUA!#REF!</definedName>
    <definedName name="SG_10_24" localSheetId="4">[6]AGUA!#REF!</definedName>
    <definedName name="SG_10_24" localSheetId="2">[6]AGUA!#REF!</definedName>
    <definedName name="SG_10_24">[6]AGUA!#REF!</definedName>
    <definedName name="SG_10_25" localSheetId="4">[6]AGUA!#REF!</definedName>
    <definedName name="SG_10_25" localSheetId="2">[6]AGUA!#REF!</definedName>
    <definedName name="SG_10_25">[6]AGUA!#REF!</definedName>
    <definedName name="SG_10_26" localSheetId="4">[6]AGUA!#REF!</definedName>
    <definedName name="SG_10_26" localSheetId="2">[6]AGUA!#REF!</definedName>
    <definedName name="SG_10_26">[6]AGUA!#REF!</definedName>
    <definedName name="SG_10_27" localSheetId="4">[6]AGUA!#REF!</definedName>
    <definedName name="SG_10_27" localSheetId="2">[6]AGUA!#REF!</definedName>
    <definedName name="SG_10_27">[6]AGUA!#REF!</definedName>
    <definedName name="SG_10_28" localSheetId="4">[6]AGUA!#REF!</definedName>
    <definedName name="SG_10_28" localSheetId="2">[6]AGUA!#REF!</definedName>
    <definedName name="SG_10_28">[6]AGUA!#REF!</definedName>
    <definedName name="SG_10_29" localSheetId="4">[6]AGUA!#REF!</definedName>
    <definedName name="SG_10_29" localSheetId="2">[6]AGUA!#REF!</definedName>
    <definedName name="SG_10_29">[6]AGUA!#REF!</definedName>
    <definedName name="SG_10_30" localSheetId="4">[6]AGUA!#REF!</definedName>
    <definedName name="SG_10_30" localSheetId="2">[6]AGUA!#REF!</definedName>
    <definedName name="SG_10_30">[6]AGUA!#REF!</definedName>
    <definedName name="SG_11_01" localSheetId="4">[6]AGUA!#REF!</definedName>
    <definedName name="SG_11_01" localSheetId="2">[6]AGUA!#REF!</definedName>
    <definedName name="SG_11_01">[6]AGUA!#REF!</definedName>
    <definedName name="SG_11_02" localSheetId="4">[6]AGUA!#REF!</definedName>
    <definedName name="SG_11_02" localSheetId="2">[6]AGUA!#REF!</definedName>
    <definedName name="SG_11_02">[6]AGUA!#REF!</definedName>
    <definedName name="SG_11_03" localSheetId="4">[6]AGUA!#REF!</definedName>
    <definedName name="SG_11_03" localSheetId="2">[6]AGUA!#REF!</definedName>
    <definedName name="SG_11_03">[6]AGUA!#REF!</definedName>
    <definedName name="SG_11_04" localSheetId="4">[6]AGUA!#REF!</definedName>
    <definedName name="SG_11_04" localSheetId="2">[6]AGUA!#REF!</definedName>
    <definedName name="SG_11_04">[6]AGUA!#REF!</definedName>
    <definedName name="SG_11_05" localSheetId="4">[6]AGUA!#REF!</definedName>
    <definedName name="SG_11_05" localSheetId="2">[6]AGUA!#REF!</definedName>
    <definedName name="SG_11_05">[6]AGUA!#REF!</definedName>
    <definedName name="SG_11_06" localSheetId="4">[6]AGUA!#REF!</definedName>
    <definedName name="SG_11_06" localSheetId="2">[6]AGUA!#REF!</definedName>
    <definedName name="SG_11_06">[6]AGUA!#REF!</definedName>
    <definedName name="SG_11_07" localSheetId="4">[6]AGUA!#REF!</definedName>
    <definedName name="SG_11_07" localSheetId="2">[6]AGUA!#REF!</definedName>
    <definedName name="SG_11_07">[6]AGUA!#REF!</definedName>
    <definedName name="SG_11_08" localSheetId="4">[6]AGUA!#REF!</definedName>
    <definedName name="SG_11_08" localSheetId="2">[6]AGUA!#REF!</definedName>
    <definedName name="SG_11_08">[6]AGUA!#REF!</definedName>
    <definedName name="SG_11_09" localSheetId="4">[6]AGUA!#REF!</definedName>
    <definedName name="SG_11_09" localSheetId="2">[6]AGUA!#REF!</definedName>
    <definedName name="SG_11_09">[6]AGUA!#REF!</definedName>
    <definedName name="SG_11_10" localSheetId="4">[6]AGUA!#REF!</definedName>
    <definedName name="SG_11_10" localSheetId="2">[6]AGUA!#REF!</definedName>
    <definedName name="SG_11_10">[6]AGUA!#REF!</definedName>
    <definedName name="SG_11_11" localSheetId="4">[6]AGUA!#REF!</definedName>
    <definedName name="SG_11_11" localSheetId="2">[6]AGUA!#REF!</definedName>
    <definedName name="SG_11_11">[6]AGUA!#REF!</definedName>
    <definedName name="SG_11_12" localSheetId="4">[6]AGUA!#REF!</definedName>
    <definedName name="SG_11_12" localSheetId="2">[6]AGUA!#REF!</definedName>
    <definedName name="SG_11_12">[6]AGUA!#REF!</definedName>
    <definedName name="SG_11_13" localSheetId="4">[6]AGUA!#REF!</definedName>
    <definedName name="SG_11_13" localSheetId="2">[6]AGUA!#REF!</definedName>
    <definedName name="SG_11_13">[6]AGUA!#REF!</definedName>
    <definedName name="SG_11_14" localSheetId="4">[6]AGUA!#REF!</definedName>
    <definedName name="SG_11_14" localSheetId="2">[6]AGUA!#REF!</definedName>
    <definedName name="SG_11_14">[6]AGUA!#REF!</definedName>
    <definedName name="SG_11_15" localSheetId="4">[6]AGUA!#REF!</definedName>
    <definedName name="SG_11_15" localSheetId="2">[6]AGUA!#REF!</definedName>
    <definedName name="SG_11_15">[6]AGUA!#REF!</definedName>
    <definedName name="SG_11_16" localSheetId="4">[6]AGUA!#REF!</definedName>
    <definedName name="SG_11_16" localSheetId="2">[6]AGUA!#REF!</definedName>
    <definedName name="SG_11_16">[6]AGUA!#REF!</definedName>
    <definedName name="SG_11_17" localSheetId="4">[6]AGUA!#REF!</definedName>
    <definedName name="SG_11_17" localSheetId="2">[6]AGUA!#REF!</definedName>
    <definedName name="SG_11_17">[6]AGUA!#REF!</definedName>
    <definedName name="SG_11_18" localSheetId="4">[6]AGUA!#REF!</definedName>
    <definedName name="SG_11_18" localSheetId="2">[6]AGUA!#REF!</definedName>
    <definedName name="SG_11_18">[6]AGUA!#REF!</definedName>
    <definedName name="SG_11_19" localSheetId="4">[6]AGUA!#REF!</definedName>
    <definedName name="SG_11_19" localSheetId="2">[6]AGUA!#REF!</definedName>
    <definedName name="SG_11_19">[6]AGUA!#REF!</definedName>
    <definedName name="SG_11_20" localSheetId="4">[6]AGUA!#REF!</definedName>
    <definedName name="SG_11_20" localSheetId="2">[6]AGUA!#REF!</definedName>
    <definedName name="SG_11_20">[6]AGUA!#REF!</definedName>
    <definedName name="SG_11_21" localSheetId="4">[6]AGUA!#REF!</definedName>
    <definedName name="SG_11_21" localSheetId="2">[6]AGUA!#REF!</definedName>
    <definedName name="SG_11_21">[6]AGUA!#REF!</definedName>
    <definedName name="SG_11_22" localSheetId="4">[6]AGUA!#REF!</definedName>
    <definedName name="SG_11_22" localSheetId="2">[6]AGUA!#REF!</definedName>
    <definedName name="SG_11_22">[6]AGUA!#REF!</definedName>
    <definedName name="SG_11_23" localSheetId="4">[6]AGUA!#REF!</definedName>
    <definedName name="SG_11_23" localSheetId="2">[6]AGUA!#REF!</definedName>
    <definedName name="SG_11_23">[6]AGUA!#REF!</definedName>
    <definedName name="SG_11_24" localSheetId="4">[6]AGUA!#REF!</definedName>
    <definedName name="SG_11_24" localSheetId="2">[6]AGUA!#REF!</definedName>
    <definedName name="SG_11_24">[6]AGUA!#REF!</definedName>
    <definedName name="SG_11_25" localSheetId="4">[6]AGUA!#REF!</definedName>
    <definedName name="SG_11_25" localSheetId="2">[6]AGUA!#REF!</definedName>
    <definedName name="SG_11_25">[6]AGUA!#REF!</definedName>
    <definedName name="SG_11_26" localSheetId="4">[6]AGUA!#REF!</definedName>
    <definedName name="SG_11_26" localSheetId="2">[6]AGUA!#REF!</definedName>
    <definedName name="SG_11_26">[6]AGUA!#REF!</definedName>
    <definedName name="SG_11_27" localSheetId="4">[6]AGUA!#REF!</definedName>
    <definedName name="SG_11_27" localSheetId="2">[6]AGUA!#REF!</definedName>
    <definedName name="SG_11_27">[6]AGUA!#REF!</definedName>
    <definedName name="SG_11_28" localSheetId="4">[6]AGUA!#REF!</definedName>
    <definedName name="SG_11_28" localSheetId="2">[6]AGUA!#REF!</definedName>
    <definedName name="SG_11_28">[6]AGUA!#REF!</definedName>
    <definedName name="SG_11_29" localSheetId="4">[6]AGUA!#REF!</definedName>
    <definedName name="SG_11_29" localSheetId="2">[6]AGUA!#REF!</definedName>
    <definedName name="SG_11_29">[6]AGUA!#REF!</definedName>
    <definedName name="SG_11_30" localSheetId="4">[6]AGUA!#REF!</definedName>
    <definedName name="SG_11_30" localSheetId="2">[6]AGUA!#REF!</definedName>
    <definedName name="SG_11_30">[6]AGUA!#REF!</definedName>
    <definedName name="SG_12_01" localSheetId="4">[6]AGUA!#REF!</definedName>
    <definedName name="SG_12_01" localSheetId="2">[6]AGUA!#REF!</definedName>
    <definedName name="SG_12_01">[6]AGUA!#REF!</definedName>
    <definedName name="SG_12_02" localSheetId="4">[6]AGUA!#REF!</definedName>
    <definedName name="SG_12_02" localSheetId="2">[6]AGUA!#REF!</definedName>
    <definedName name="SG_12_02">[6]AGUA!#REF!</definedName>
    <definedName name="SG_12_03" localSheetId="4">[6]AGUA!#REF!</definedName>
    <definedName name="SG_12_03" localSheetId="2">[6]AGUA!#REF!</definedName>
    <definedName name="SG_12_03">[6]AGUA!#REF!</definedName>
    <definedName name="SG_12_04" localSheetId="4">[6]AGUA!#REF!</definedName>
    <definedName name="SG_12_04" localSheetId="2">[6]AGUA!#REF!</definedName>
    <definedName name="SG_12_04">[6]AGUA!#REF!</definedName>
    <definedName name="SG_12_05" localSheetId="4">[6]AGUA!#REF!</definedName>
    <definedName name="SG_12_05" localSheetId="2">[6]AGUA!#REF!</definedName>
    <definedName name="SG_12_05">[6]AGUA!#REF!</definedName>
    <definedName name="SG_12_06" localSheetId="4">[6]AGUA!#REF!</definedName>
    <definedName name="SG_12_06" localSheetId="2">[6]AGUA!#REF!</definedName>
    <definedName name="SG_12_06">[6]AGUA!#REF!</definedName>
    <definedName name="SG_12_07" localSheetId="4">[6]AGUA!#REF!</definedName>
    <definedName name="SG_12_07" localSheetId="2">[6]AGUA!#REF!</definedName>
    <definedName name="SG_12_07">[6]AGUA!#REF!</definedName>
    <definedName name="SG_12_08" localSheetId="4">[6]AGUA!#REF!</definedName>
    <definedName name="SG_12_08" localSheetId="2">[6]AGUA!#REF!</definedName>
    <definedName name="SG_12_08">[6]AGUA!#REF!</definedName>
    <definedName name="SG_12_09" localSheetId="4">[6]AGUA!#REF!</definedName>
    <definedName name="SG_12_09" localSheetId="2">[6]AGUA!#REF!</definedName>
    <definedName name="SG_12_09">[6]AGUA!#REF!</definedName>
    <definedName name="SG_12_10" localSheetId="4">[6]AGUA!#REF!</definedName>
    <definedName name="SG_12_10" localSheetId="2">[6]AGUA!#REF!</definedName>
    <definedName name="SG_12_10">[6]AGUA!#REF!</definedName>
    <definedName name="SG_12_11" localSheetId="4">[6]AGUA!#REF!</definedName>
    <definedName name="SG_12_11" localSheetId="2">[6]AGUA!#REF!</definedName>
    <definedName name="SG_12_11">[6]AGUA!#REF!</definedName>
    <definedName name="SG_12_12" localSheetId="4">[6]AGUA!#REF!</definedName>
    <definedName name="SG_12_12" localSheetId="2">[6]AGUA!#REF!</definedName>
    <definedName name="SG_12_12">[6]AGUA!#REF!</definedName>
    <definedName name="SG_12_13" localSheetId="4">[6]AGUA!#REF!</definedName>
    <definedName name="SG_12_13" localSheetId="2">[6]AGUA!#REF!</definedName>
    <definedName name="SG_12_13">[6]AGUA!#REF!</definedName>
    <definedName name="SG_12_14" localSheetId="4">[6]AGUA!#REF!</definedName>
    <definedName name="SG_12_14" localSheetId="2">[6]AGUA!#REF!</definedName>
    <definedName name="SG_12_14">[6]AGUA!#REF!</definedName>
    <definedName name="SG_12_15" localSheetId="4">[6]AGUA!#REF!</definedName>
    <definedName name="SG_12_15" localSheetId="2">[6]AGUA!#REF!</definedName>
    <definedName name="SG_12_15">[6]AGUA!#REF!</definedName>
    <definedName name="SG_12_16" localSheetId="4">[6]AGUA!#REF!</definedName>
    <definedName name="SG_12_16" localSheetId="2">[6]AGUA!#REF!</definedName>
    <definedName name="SG_12_16">[6]AGUA!#REF!</definedName>
    <definedName name="SG_12_17" localSheetId="4">[6]AGUA!#REF!</definedName>
    <definedName name="SG_12_17" localSheetId="2">[6]AGUA!#REF!</definedName>
    <definedName name="SG_12_17">[6]AGUA!#REF!</definedName>
    <definedName name="SG_12_18" localSheetId="4">[6]AGUA!#REF!</definedName>
    <definedName name="SG_12_18" localSheetId="2">[6]AGUA!#REF!</definedName>
    <definedName name="SG_12_18">[6]AGUA!#REF!</definedName>
    <definedName name="SG_12_19" localSheetId="4">[6]AGUA!#REF!</definedName>
    <definedName name="SG_12_19" localSheetId="2">[6]AGUA!#REF!</definedName>
    <definedName name="SG_12_19">[6]AGUA!#REF!</definedName>
    <definedName name="SG_12_20" localSheetId="4">[6]AGUA!#REF!</definedName>
    <definedName name="SG_12_20" localSheetId="2">[6]AGUA!#REF!</definedName>
    <definedName name="SG_12_20">[6]AGUA!#REF!</definedName>
    <definedName name="SG_12_21" localSheetId="4">[6]AGUA!#REF!</definedName>
    <definedName name="SG_12_21" localSheetId="2">[6]AGUA!#REF!</definedName>
    <definedName name="SG_12_21">[6]AGUA!#REF!</definedName>
    <definedName name="SG_12_22" localSheetId="4">[6]AGUA!#REF!</definedName>
    <definedName name="SG_12_22" localSheetId="2">[6]AGUA!#REF!</definedName>
    <definedName name="SG_12_22">[6]AGUA!#REF!</definedName>
    <definedName name="SG_12_23" localSheetId="4">[6]AGUA!#REF!</definedName>
    <definedName name="SG_12_23" localSheetId="2">[6]AGUA!#REF!</definedName>
    <definedName name="SG_12_23">[6]AGUA!#REF!</definedName>
    <definedName name="SG_12_24" localSheetId="4">[6]AGUA!#REF!</definedName>
    <definedName name="SG_12_24" localSheetId="2">[6]AGUA!#REF!</definedName>
    <definedName name="SG_12_24">[6]AGUA!#REF!</definedName>
    <definedName name="SG_12_25" localSheetId="4">[6]AGUA!#REF!</definedName>
    <definedName name="SG_12_25" localSheetId="2">[6]AGUA!#REF!</definedName>
    <definedName name="SG_12_25">[6]AGUA!#REF!</definedName>
    <definedName name="SG_12_26" localSheetId="4">[6]AGUA!#REF!</definedName>
    <definedName name="SG_12_26" localSheetId="2">[6]AGUA!#REF!</definedName>
    <definedName name="SG_12_26">[6]AGUA!#REF!</definedName>
    <definedName name="SG_12_27" localSheetId="4">[6]AGUA!#REF!</definedName>
    <definedName name="SG_12_27" localSheetId="2">[6]AGUA!#REF!</definedName>
    <definedName name="SG_12_27">[6]AGUA!#REF!</definedName>
    <definedName name="SG_12_28" localSheetId="4">[6]AGUA!#REF!</definedName>
    <definedName name="SG_12_28" localSheetId="2">[6]AGUA!#REF!</definedName>
    <definedName name="SG_12_28">[6]AGUA!#REF!</definedName>
    <definedName name="SG_12_29" localSheetId="4">[6]AGUA!#REF!</definedName>
    <definedName name="SG_12_29" localSheetId="2">[6]AGUA!#REF!</definedName>
    <definedName name="SG_12_29">[6]AGUA!#REF!</definedName>
    <definedName name="SG_12_30" localSheetId="4">[6]AGUA!#REF!</definedName>
    <definedName name="SG_12_30" localSheetId="2">[6]AGUA!#REF!</definedName>
    <definedName name="SG_12_30">[6]AGUA!#REF!</definedName>
    <definedName name="SG_13_01" localSheetId="4">[6]AGUA!#REF!</definedName>
    <definedName name="SG_13_01" localSheetId="2">[6]AGUA!#REF!</definedName>
    <definedName name="SG_13_01">[6]AGUA!#REF!</definedName>
    <definedName name="SG_13_02" localSheetId="4">[6]AGUA!#REF!</definedName>
    <definedName name="SG_13_02" localSheetId="2">[6]AGUA!#REF!</definedName>
    <definedName name="SG_13_02">[6]AGUA!#REF!</definedName>
    <definedName name="SG_13_03" localSheetId="4">[6]AGUA!#REF!</definedName>
    <definedName name="SG_13_03" localSheetId="2">[6]AGUA!#REF!</definedName>
    <definedName name="SG_13_03">[6]AGUA!#REF!</definedName>
    <definedName name="SG_13_04" localSheetId="4">[6]AGUA!#REF!</definedName>
    <definedName name="SG_13_04" localSheetId="2">[6]AGUA!#REF!</definedName>
    <definedName name="SG_13_04">[6]AGUA!#REF!</definedName>
    <definedName name="SG_13_05" localSheetId="4">[6]AGUA!#REF!</definedName>
    <definedName name="SG_13_05" localSheetId="2">[6]AGUA!#REF!</definedName>
    <definedName name="SG_13_05">[6]AGUA!#REF!</definedName>
    <definedName name="SG_13_06" localSheetId="4">[6]AGUA!#REF!</definedName>
    <definedName name="SG_13_06" localSheetId="2">[6]AGUA!#REF!</definedName>
    <definedName name="SG_13_06">[6]AGUA!#REF!</definedName>
    <definedName name="SG_13_07" localSheetId="4">[6]AGUA!#REF!</definedName>
    <definedName name="SG_13_07" localSheetId="2">[6]AGUA!#REF!</definedName>
    <definedName name="SG_13_07">[6]AGUA!#REF!</definedName>
    <definedName name="SG_13_08" localSheetId="4">[6]AGUA!#REF!</definedName>
    <definedName name="SG_13_08" localSheetId="2">[6]AGUA!#REF!</definedName>
    <definedName name="SG_13_08">[6]AGUA!#REF!</definedName>
    <definedName name="SG_13_09" localSheetId="4">[6]AGUA!#REF!</definedName>
    <definedName name="SG_13_09" localSheetId="2">[6]AGUA!#REF!</definedName>
    <definedName name="SG_13_09">[6]AGUA!#REF!</definedName>
    <definedName name="SG_13_10" localSheetId="4">[6]AGUA!#REF!</definedName>
    <definedName name="SG_13_10" localSheetId="2">[6]AGUA!#REF!</definedName>
    <definedName name="SG_13_10">[6]AGUA!#REF!</definedName>
    <definedName name="SG_13_11" localSheetId="4">[6]AGUA!#REF!</definedName>
    <definedName name="SG_13_11" localSheetId="2">[6]AGUA!#REF!</definedName>
    <definedName name="SG_13_11">[6]AGUA!#REF!</definedName>
    <definedName name="SG_13_12" localSheetId="4">[6]AGUA!#REF!</definedName>
    <definedName name="SG_13_12" localSheetId="2">[6]AGUA!#REF!</definedName>
    <definedName name="SG_13_12">[6]AGUA!#REF!</definedName>
    <definedName name="SG_13_13" localSheetId="4">[6]AGUA!#REF!</definedName>
    <definedName name="SG_13_13" localSheetId="2">[6]AGUA!#REF!</definedName>
    <definedName name="SG_13_13">[6]AGUA!#REF!</definedName>
    <definedName name="SG_13_14" localSheetId="4">[6]AGUA!#REF!</definedName>
    <definedName name="SG_13_14" localSheetId="2">[6]AGUA!#REF!</definedName>
    <definedName name="SG_13_14">[6]AGUA!#REF!</definedName>
    <definedName name="SG_13_15" localSheetId="4">[6]AGUA!#REF!</definedName>
    <definedName name="SG_13_15" localSheetId="2">[6]AGUA!#REF!</definedName>
    <definedName name="SG_13_15">[6]AGUA!#REF!</definedName>
    <definedName name="SG_13_16" localSheetId="4">[6]AGUA!#REF!</definedName>
    <definedName name="SG_13_16" localSheetId="2">[6]AGUA!#REF!</definedName>
    <definedName name="SG_13_16">[6]AGUA!#REF!</definedName>
    <definedName name="SG_13_17" localSheetId="4">[6]AGUA!#REF!</definedName>
    <definedName name="SG_13_17" localSheetId="2">[6]AGUA!#REF!</definedName>
    <definedName name="SG_13_17">[6]AGUA!#REF!</definedName>
    <definedName name="SG_13_18" localSheetId="4">[6]AGUA!#REF!</definedName>
    <definedName name="SG_13_18" localSheetId="2">[6]AGUA!#REF!</definedName>
    <definedName name="SG_13_18">[6]AGUA!#REF!</definedName>
    <definedName name="SG_13_19" localSheetId="4">[6]AGUA!#REF!</definedName>
    <definedName name="SG_13_19" localSheetId="2">[6]AGUA!#REF!</definedName>
    <definedName name="SG_13_19">[6]AGUA!#REF!</definedName>
    <definedName name="SG_13_20" localSheetId="4">[6]AGUA!#REF!</definedName>
    <definedName name="SG_13_20" localSheetId="2">[6]AGUA!#REF!</definedName>
    <definedName name="SG_13_20">[6]AGUA!#REF!</definedName>
    <definedName name="SG_13_21" localSheetId="4">[6]AGUA!#REF!</definedName>
    <definedName name="SG_13_21" localSheetId="2">[6]AGUA!#REF!</definedName>
    <definedName name="SG_13_21">[6]AGUA!#REF!</definedName>
    <definedName name="SG_13_22" localSheetId="4">[6]AGUA!#REF!</definedName>
    <definedName name="SG_13_22" localSheetId="2">[6]AGUA!#REF!</definedName>
    <definedName name="SG_13_22">[6]AGUA!#REF!</definedName>
    <definedName name="SG_13_23" localSheetId="4">[6]AGUA!#REF!</definedName>
    <definedName name="SG_13_23" localSheetId="2">[6]AGUA!#REF!</definedName>
    <definedName name="SG_13_23">[6]AGUA!#REF!</definedName>
    <definedName name="SG_13_24" localSheetId="4">[6]AGUA!#REF!</definedName>
    <definedName name="SG_13_24" localSheetId="2">[6]AGUA!#REF!</definedName>
    <definedName name="SG_13_24">[6]AGUA!#REF!</definedName>
    <definedName name="SG_13_25" localSheetId="4">[6]AGUA!#REF!</definedName>
    <definedName name="SG_13_25" localSheetId="2">[6]AGUA!#REF!</definedName>
    <definedName name="SG_13_25">[6]AGUA!#REF!</definedName>
    <definedName name="SG_13_26" localSheetId="4">[6]AGUA!#REF!</definedName>
    <definedName name="SG_13_26" localSheetId="2">[6]AGUA!#REF!</definedName>
    <definedName name="SG_13_26">[6]AGUA!#REF!</definedName>
    <definedName name="SG_13_27" localSheetId="4">[6]AGUA!#REF!</definedName>
    <definedName name="SG_13_27" localSheetId="2">[6]AGUA!#REF!</definedName>
    <definedName name="SG_13_27">[6]AGUA!#REF!</definedName>
    <definedName name="SG_13_28" localSheetId="4">[6]AGUA!#REF!</definedName>
    <definedName name="SG_13_28" localSheetId="2">[6]AGUA!#REF!</definedName>
    <definedName name="SG_13_28">[6]AGUA!#REF!</definedName>
    <definedName name="SG_13_29" localSheetId="4">[6]AGUA!#REF!</definedName>
    <definedName name="SG_13_29" localSheetId="2">[6]AGUA!#REF!</definedName>
    <definedName name="SG_13_29">[6]AGUA!#REF!</definedName>
    <definedName name="SG_13_30" localSheetId="4">[6]AGUA!#REF!</definedName>
    <definedName name="SG_13_30" localSheetId="2">[6]AGUA!#REF!</definedName>
    <definedName name="SG_13_30">[6]AGUA!#REF!</definedName>
    <definedName name="SG_14_01" localSheetId="4">[6]AGUA!#REF!</definedName>
    <definedName name="SG_14_01" localSheetId="2">[6]AGUA!#REF!</definedName>
    <definedName name="SG_14_01">[6]AGUA!#REF!</definedName>
    <definedName name="SG_14_02" localSheetId="4">[6]AGUA!#REF!</definedName>
    <definedName name="SG_14_02" localSheetId="2">[6]AGUA!#REF!</definedName>
    <definedName name="SG_14_02">[6]AGUA!#REF!</definedName>
    <definedName name="SG_14_03" localSheetId="4">[6]AGUA!#REF!</definedName>
    <definedName name="SG_14_03" localSheetId="2">[6]AGUA!#REF!</definedName>
    <definedName name="SG_14_03">[6]AGUA!#REF!</definedName>
    <definedName name="SG_14_04" localSheetId="4">[6]AGUA!#REF!</definedName>
    <definedName name="SG_14_04" localSheetId="2">[6]AGUA!#REF!</definedName>
    <definedName name="SG_14_04">[6]AGUA!#REF!</definedName>
    <definedName name="SG_14_05" localSheetId="4">[6]AGUA!#REF!</definedName>
    <definedName name="SG_14_05" localSheetId="2">[6]AGUA!#REF!</definedName>
    <definedName name="SG_14_05">[6]AGUA!#REF!</definedName>
    <definedName name="SG_14_06" localSheetId="4">[6]AGUA!#REF!</definedName>
    <definedName name="SG_14_06" localSheetId="2">[6]AGUA!#REF!</definedName>
    <definedName name="SG_14_06">[6]AGUA!#REF!</definedName>
    <definedName name="SG_14_07" localSheetId="4">[6]AGUA!#REF!</definedName>
    <definedName name="SG_14_07" localSheetId="2">[6]AGUA!#REF!</definedName>
    <definedName name="SG_14_07">[6]AGUA!#REF!</definedName>
    <definedName name="SG_14_08" localSheetId="4">[6]AGUA!#REF!</definedName>
    <definedName name="SG_14_08" localSheetId="2">[6]AGUA!#REF!</definedName>
    <definedName name="SG_14_08">[6]AGUA!#REF!</definedName>
    <definedName name="SG_14_09" localSheetId="4">[6]AGUA!#REF!</definedName>
    <definedName name="SG_14_09" localSheetId="2">[6]AGUA!#REF!</definedName>
    <definedName name="SG_14_09">[6]AGUA!#REF!</definedName>
    <definedName name="SG_14_10" localSheetId="4">[6]AGUA!#REF!</definedName>
    <definedName name="SG_14_10" localSheetId="2">[6]AGUA!#REF!</definedName>
    <definedName name="SG_14_10">[6]AGUA!#REF!</definedName>
    <definedName name="SG_14_11" localSheetId="4">[6]AGUA!#REF!</definedName>
    <definedName name="SG_14_11" localSheetId="2">[6]AGUA!#REF!</definedName>
    <definedName name="SG_14_11">[6]AGUA!#REF!</definedName>
    <definedName name="SG_14_12" localSheetId="4">[6]AGUA!#REF!</definedName>
    <definedName name="SG_14_12" localSheetId="2">[6]AGUA!#REF!</definedName>
    <definedName name="SG_14_12">[6]AGUA!#REF!</definedName>
    <definedName name="SG_14_13" localSheetId="4">[6]AGUA!#REF!</definedName>
    <definedName name="SG_14_13" localSheetId="2">[6]AGUA!#REF!</definedName>
    <definedName name="SG_14_13">[6]AGUA!#REF!</definedName>
    <definedName name="SG_14_14" localSheetId="4">[6]AGUA!#REF!</definedName>
    <definedName name="SG_14_14" localSheetId="2">[6]AGUA!#REF!</definedName>
    <definedName name="SG_14_14">[6]AGUA!#REF!</definedName>
    <definedName name="SG_14_15" localSheetId="4">[6]AGUA!#REF!</definedName>
    <definedName name="SG_14_15" localSheetId="2">[6]AGUA!#REF!</definedName>
    <definedName name="SG_14_15">[6]AGUA!#REF!</definedName>
    <definedName name="SG_14_16" localSheetId="4">[6]AGUA!#REF!</definedName>
    <definedName name="SG_14_16" localSheetId="2">[6]AGUA!#REF!</definedName>
    <definedName name="SG_14_16">[6]AGUA!#REF!</definedName>
    <definedName name="SG_14_17" localSheetId="4">[6]AGUA!#REF!</definedName>
    <definedName name="SG_14_17" localSheetId="2">[6]AGUA!#REF!</definedName>
    <definedName name="SG_14_17">[6]AGUA!#REF!</definedName>
    <definedName name="SG_14_18" localSheetId="4">[6]AGUA!#REF!</definedName>
    <definedName name="SG_14_18" localSheetId="2">[6]AGUA!#REF!</definedName>
    <definedName name="SG_14_18">[6]AGUA!#REF!</definedName>
    <definedName name="SG_14_19" localSheetId="4">[6]AGUA!#REF!</definedName>
    <definedName name="SG_14_19" localSheetId="2">[6]AGUA!#REF!</definedName>
    <definedName name="SG_14_19">[6]AGUA!#REF!</definedName>
    <definedName name="SG_14_20" localSheetId="4">[6]AGUA!#REF!</definedName>
    <definedName name="SG_14_20" localSheetId="2">[6]AGUA!#REF!</definedName>
    <definedName name="SG_14_20">[6]AGUA!#REF!</definedName>
    <definedName name="SG_14_21" localSheetId="4">[6]AGUA!#REF!</definedName>
    <definedName name="SG_14_21" localSheetId="2">[6]AGUA!#REF!</definedName>
    <definedName name="SG_14_21">[6]AGUA!#REF!</definedName>
    <definedName name="SG_14_22" localSheetId="4">[6]AGUA!#REF!</definedName>
    <definedName name="SG_14_22" localSheetId="2">[6]AGUA!#REF!</definedName>
    <definedName name="SG_14_22">[6]AGUA!#REF!</definedName>
    <definedName name="SG_14_23" localSheetId="4">[6]AGUA!#REF!</definedName>
    <definedName name="SG_14_23" localSheetId="2">[6]AGUA!#REF!</definedName>
    <definedName name="SG_14_23">[6]AGUA!#REF!</definedName>
    <definedName name="SG_14_24" localSheetId="4">[6]AGUA!#REF!</definedName>
    <definedName name="SG_14_24" localSheetId="2">[6]AGUA!#REF!</definedName>
    <definedName name="SG_14_24">[6]AGUA!#REF!</definedName>
    <definedName name="SG_14_25" localSheetId="4">[6]AGUA!#REF!</definedName>
    <definedName name="SG_14_25" localSheetId="2">[6]AGUA!#REF!</definedName>
    <definedName name="SG_14_25">[6]AGUA!#REF!</definedName>
    <definedName name="SG_14_26" localSheetId="4">[6]AGUA!#REF!</definedName>
    <definedName name="SG_14_26" localSheetId="2">[6]AGUA!#REF!</definedName>
    <definedName name="SG_14_26">[6]AGUA!#REF!</definedName>
    <definedName name="SG_14_27" localSheetId="4">[6]AGUA!#REF!</definedName>
    <definedName name="SG_14_27" localSheetId="2">[6]AGUA!#REF!</definedName>
    <definedName name="SG_14_27">[6]AGUA!#REF!</definedName>
    <definedName name="SG_14_28" localSheetId="4">[6]AGUA!#REF!</definedName>
    <definedName name="SG_14_28" localSheetId="2">[6]AGUA!#REF!</definedName>
    <definedName name="SG_14_28">[6]AGUA!#REF!</definedName>
    <definedName name="SG_14_29" localSheetId="4">[6]AGUA!#REF!</definedName>
    <definedName name="SG_14_29" localSheetId="2">[6]AGUA!#REF!</definedName>
    <definedName name="SG_14_29">[6]AGUA!#REF!</definedName>
    <definedName name="SG_14_30" localSheetId="4">[6]AGUA!#REF!</definedName>
    <definedName name="SG_14_30" localSheetId="2">[6]AGUA!#REF!</definedName>
    <definedName name="SG_14_30">[6]AGUA!#REF!</definedName>
    <definedName name="SG_15_01" localSheetId="4">[6]AGUA!#REF!</definedName>
    <definedName name="SG_15_01" localSheetId="2">[6]AGUA!#REF!</definedName>
    <definedName name="SG_15_01">[6]AGUA!#REF!</definedName>
    <definedName name="SG_15_02" localSheetId="4">[6]AGUA!#REF!</definedName>
    <definedName name="SG_15_02" localSheetId="2">[6]AGUA!#REF!</definedName>
    <definedName name="SG_15_02">[6]AGUA!#REF!</definedName>
    <definedName name="SG_15_03" localSheetId="4">[6]AGUA!#REF!</definedName>
    <definedName name="SG_15_03" localSheetId="2">[6]AGUA!#REF!</definedName>
    <definedName name="SG_15_03">[6]AGUA!#REF!</definedName>
    <definedName name="SG_15_04" localSheetId="4">[6]AGUA!#REF!</definedName>
    <definedName name="SG_15_04" localSheetId="2">[6]AGUA!#REF!</definedName>
    <definedName name="SG_15_04">[6]AGUA!#REF!</definedName>
    <definedName name="SG_15_05" localSheetId="4">[6]AGUA!#REF!</definedName>
    <definedName name="SG_15_05" localSheetId="2">[6]AGUA!#REF!</definedName>
    <definedName name="SG_15_05">[6]AGUA!#REF!</definedName>
    <definedName name="SG_15_06" localSheetId="4">[6]AGUA!#REF!</definedName>
    <definedName name="SG_15_06" localSheetId="2">[6]AGUA!#REF!</definedName>
    <definedName name="SG_15_06">[6]AGUA!#REF!</definedName>
    <definedName name="SG_15_07" localSheetId="4">[6]AGUA!#REF!</definedName>
    <definedName name="SG_15_07" localSheetId="2">[6]AGUA!#REF!</definedName>
    <definedName name="SG_15_07">[6]AGUA!#REF!</definedName>
    <definedName name="SG_15_08" localSheetId="4">[6]AGUA!#REF!</definedName>
    <definedName name="SG_15_08" localSheetId="2">[6]AGUA!#REF!</definedName>
    <definedName name="SG_15_08">[6]AGUA!#REF!</definedName>
    <definedName name="SG_15_09" localSheetId="4">[6]AGUA!#REF!</definedName>
    <definedName name="SG_15_09" localSheetId="2">[6]AGUA!#REF!</definedName>
    <definedName name="SG_15_09">[6]AGUA!#REF!</definedName>
    <definedName name="SG_15_10" localSheetId="4">[6]AGUA!#REF!</definedName>
    <definedName name="SG_15_10" localSheetId="2">[6]AGUA!#REF!</definedName>
    <definedName name="SG_15_10">[6]AGUA!#REF!</definedName>
    <definedName name="SG_15_11" localSheetId="4">[6]AGUA!#REF!</definedName>
    <definedName name="SG_15_11" localSheetId="2">[6]AGUA!#REF!</definedName>
    <definedName name="SG_15_11">[6]AGUA!#REF!</definedName>
    <definedName name="SG_15_12" localSheetId="4">[6]AGUA!#REF!</definedName>
    <definedName name="SG_15_12" localSheetId="2">[6]AGUA!#REF!</definedName>
    <definedName name="SG_15_12">[6]AGUA!#REF!</definedName>
    <definedName name="SG_15_13" localSheetId="4">[6]AGUA!#REF!</definedName>
    <definedName name="SG_15_13" localSheetId="2">[6]AGUA!#REF!</definedName>
    <definedName name="SG_15_13">[6]AGUA!#REF!</definedName>
    <definedName name="SG_15_14" localSheetId="4">[6]AGUA!#REF!</definedName>
    <definedName name="SG_15_14" localSheetId="2">[6]AGUA!#REF!</definedName>
    <definedName name="SG_15_14">[6]AGUA!#REF!</definedName>
    <definedName name="SG_15_15" localSheetId="4">[6]AGUA!#REF!</definedName>
    <definedName name="SG_15_15" localSheetId="2">[6]AGUA!#REF!</definedName>
    <definedName name="SG_15_15">[6]AGUA!#REF!</definedName>
    <definedName name="SG_15_16" localSheetId="4">[6]AGUA!#REF!</definedName>
    <definedName name="SG_15_16" localSheetId="2">[6]AGUA!#REF!</definedName>
    <definedName name="SG_15_16">[6]AGUA!#REF!</definedName>
    <definedName name="SG_15_17" localSheetId="4">[6]AGUA!#REF!</definedName>
    <definedName name="SG_15_17" localSheetId="2">[6]AGUA!#REF!</definedName>
    <definedName name="SG_15_17">[6]AGUA!#REF!</definedName>
    <definedName name="SG_15_18" localSheetId="4">[6]AGUA!#REF!</definedName>
    <definedName name="SG_15_18" localSheetId="2">[6]AGUA!#REF!</definedName>
    <definedName name="SG_15_18">[6]AGUA!#REF!</definedName>
    <definedName name="SG_15_19" localSheetId="4">[6]AGUA!#REF!</definedName>
    <definedName name="SG_15_19" localSheetId="2">[6]AGUA!#REF!</definedName>
    <definedName name="SG_15_19">[6]AGUA!#REF!</definedName>
    <definedName name="SG_15_20" localSheetId="4">[6]AGUA!#REF!</definedName>
    <definedName name="SG_15_20" localSheetId="2">[6]AGUA!#REF!</definedName>
    <definedName name="SG_15_20">[6]AGUA!#REF!</definedName>
    <definedName name="SG_15_21" localSheetId="4">[6]AGUA!#REF!</definedName>
    <definedName name="SG_15_21" localSheetId="2">[6]AGUA!#REF!</definedName>
    <definedName name="SG_15_21">[6]AGUA!#REF!</definedName>
    <definedName name="SG_15_22" localSheetId="4">[6]AGUA!#REF!</definedName>
    <definedName name="SG_15_22" localSheetId="2">[6]AGUA!#REF!</definedName>
    <definedName name="SG_15_22">[6]AGUA!#REF!</definedName>
    <definedName name="SG_15_23" localSheetId="4">[6]AGUA!#REF!</definedName>
    <definedName name="SG_15_23" localSheetId="2">[6]AGUA!#REF!</definedName>
    <definedName name="SG_15_23">[6]AGUA!#REF!</definedName>
    <definedName name="SG_15_24" localSheetId="4">[6]AGUA!#REF!</definedName>
    <definedName name="SG_15_24" localSheetId="2">[6]AGUA!#REF!</definedName>
    <definedName name="SG_15_24">[6]AGUA!#REF!</definedName>
    <definedName name="SG_15_25" localSheetId="4">[6]AGUA!#REF!</definedName>
    <definedName name="SG_15_25" localSheetId="2">[6]AGUA!#REF!</definedName>
    <definedName name="SG_15_25">[6]AGUA!#REF!</definedName>
    <definedName name="SG_15_26" localSheetId="4">[6]AGUA!#REF!</definedName>
    <definedName name="SG_15_26" localSheetId="2">[6]AGUA!#REF!</definedName>
    <definedName name="SG_15_26">[6]AGUA!#REF!</definedName>
    <definedName name="SG_15_27" localSheetId="4">[6]AGUA!#REF!</definedName>
    <definedName name="SG_15_27" localSheetId="2">[6]AGUA!#REF!</definedName>
    <definedName name="SG_15_27">[6]AGUA!#REF!</definedName>
    <definedName name="SG_15_28" localSheetId="4">[6]AGUA!#REF!</definedName>
    <definedName name="SG_15_28" localSheetId="2">[6]AGUA!#REF!</definedName>
    <definedName name="SG_15_28">[6]AGUA!#REF!</definedName>
    <definedName name="SG_15_29" localSheetId="4">[6]AGUA!#REF!</definedName>
    <definedName name="SG_15_29" localSheetId="2">[6]AGUA!#REF!</definedName>
    <definedName name="SG_15_29">[6]AGUA!#REF!</definedName>
    <definedName name="SG_15_30" localSheetId="4">[6]AGUA!#REF!</definedName>
    <definedName name="SG_15_30" localSheetId="2">[6]AGUA!#REF!</definedName>
    <definedName name="SG_15_30">[6]AGUA!#REF!</definedName>
    <definedName name="SG_16_01" localSheetId="4">[6]AGUA!#REF!</definedName>
    <definedName name="SG_16_01" localSheetId="2">[6]AGUA!#REF!</definedName>
    <definedName name="SG_16_01">[6]AGUA!#REF!</definedName>
    <definedName name="SG_16_02" localSheetId="4">[6]AGUA!#REF!</definedName>
    <definedName name="SG_16_02" localSheetId="2">[6]AGUA!#REF!</definedName>
    <definedName name="SG_16_02">[6]AGUA!#REF!</definedName>
    <definedName name="SG_16_03" localSheetId="4">[6]AGUA!#REF!</definedName>
    <definedName name="SG_16_03" localSheetId="2">[6]AGUA!#REF!</definedName>
    <definedName name="SG_16_03">[6]AGUA!#REF!</definedName>
    <definedName name="SG_16_04" localSheetId="4">[6]AGUA!#REF!</definedName>
    <definedName name="SG_16_04" localSheetId="2">[6]AGUA!#REF!</definedName>
    <definedName name="SG_16_04">[6]AGUA!#REF!</definedName>
    <definedName name="SG_16_05" localSheetId="4">[6]AGUA!#REF!</definedName>
    <definedName name="SG_16_05" localSheetId="2">[6]AGUA!#REF!</definedName>
    <definedName name="SG_16_05">[6]AGUA!#REF!</definedName>
    <definedName name="SG_16_06" localSheetId="4">[6]AGUA!#REF!</definedName>
    <definedName name="SG_16_06" localSheetId="2">[6]AGUA!#REF!</definedName>
    <definedName name="SG_16_06">[6]AGUA!#REF!</definedName>
    <definedName name="SG_16_07" localSheetId="4">[6]AGUA!#REF!</definedName>
    <definedName name="SG_16_07" localSheetId="2">[6]AGUA!#REF!</definedName>
    <definedName name="SG_16_07">[6]AGUA!#REF!</definedName>
    <definedName name="SG_16_08" localSheetId="4">[6]AGUA!#REF!</definedName>
    <definedName name="SG_16_08" localSheetId="2">[6]AGUA!#REF!</definedName>
    <definedName name="SG_16_08">[6]AGUA!#REF!</definedName>
    <definedName name="SG_16_09" localSheetId="4">[6]AGUA!#REF!</definedName>
    <definedName name="SG_16_09" localSheetId="2">[6]AGUA!#REF!</definedName>
    <definedName name="SG_16_09">[6]AGUA!#REF!</definedName>
    <definedName name="SG_16_10" localSheetId="4">[6]AGUA!#REF!</definedName>
    <definedName name="SG_16_10" localSheetId="2">[6]AGUA!#REF!</definedName>
    <definedName name="SG_16_10">[6]AGUA!#REF!</definedName>
    <definedName name="SG_16_11" localSheetId="4">[6]AGUA!#REF!</definedName>
    <definedName name="SG_16_11" localSheetId="2">[6]AGUA!#REF!</definedName>
    <definedName name="SG_16_11">[6]AGUA!#REF!</definedName>
    <definedName name="SG_16_12" localSheetId="4">[6]AGUA!#REF!</definedName>
    <definedName name="SG_16_12" localSheetId="2">[6]AGUA!#REF!</definedName>
    <definedName name="SG_16_12">[6]AGUA!#REF!</definedName>
    <definedName name="SG_16_13" localSheetId="4">[6]AGUA!#REF!</definedName>
    <definedName name="SG_16_13" localSheetId="2">[6]AGUA!#REF!</definedName>
    <definedName name="SG_16_13">[6]AGUA!#REF!</definedName>
    <definedName name="SG_16_14" localSheetId="4">[6]AGUA!#REF!</definedName>
    <definedName name="SG_16_14" localSheetId="2">[6]AGUA!#REF!</definedName>
    <definedName name="SG_16_14">[6]AGUA!#REF!</definedName>
    <definedName name="SG_16_15" localSheetId="4">[6]AGUA!#REF!</definedName>
    <definedName name="SG_16_15" localSheetId="2">[6]AGUA!#REF!</definedName>
    <definedName name="SG_16_15">[6]AGUA!#REF!</definedName>
    <definedName name="SG_16_16" localSheetId="4">[6]AGUA!#REF!</definedName>
    <definedName name="SG_16_16" localSheetId="2">[6]AGUA!#REF!</definedName>
    <definedName name="SG_16_16">[6]AGUA!#REF!</definedName>
    <definedName name="SG_16_17" localSheetId="4">[6]AGUA!#REF!</definedName>
    <definedName name="SG_16_17" localSheetId="2">[6]AGUA!#REF!</definedName>
    <definedName name="SG_16_17">[6]AGUA!#REF!</definedName>
    <definedName name="SG_16_18" localSheetId="4">[6]AGUA!#REF!</definedName>
    <definedName name="SG_16_18" localSheetId="2">[6]AGUA!#REF!</definedName>
    <definedName name="SG_16_18">[6]AGUA!#REF!</definedName>
    <definedName name="SG_16_19" localSheetId="4">[6]AGUA!#REF!</definedName>
    <definedName name="SG_16_19" localSheetId="2">[6]AGUA!#REF!</definedName>
    <definedName name="SG_16_19">[6]AGUA!#REF!</definedName>
    <definedName name="SG_16_20" localSheetId="4">[6]AGUA!#REF!</definedName>
    <definedName name="SG_16_20" localSheetId="2">[6]AGUA!#REF!</definedName>
    <definedName name="SG_16_20">[6]AGUA!#REF!</definedName>
    <definedName name="SG_16_21" localSheetId="4">[6]AGUA!#REF!</definedName>
    <definedName name="SG_16_21" localSheetId="2">[6]AGUA!#REF!</definedName>
    <definedName name="SG_16_21">[6]AGUA!#REF!</definedName>
    <definedName name="SG_16_22" localSheetId="4">[6]AGUA!#REF!</definedName>
    <definedName name="SG_16_22" localSheetId="2">[6]AGUA!#REF!</definedName>
    <definedName name="SG_16_22">[6]AGUA!#REF!</definedName>
    <definedName name="SG_16_23" localSheetId="4">[6]AGUA!#REF!</definedName>
    <definedName name="SG_16_23" localSheetId="2">[6]AGUA!#REF!</definedName>
    <definedName name="SG_16_23">[6]AGUA!#REF!</definedName>
    <definedName name="SG_16_24" localSheetId="4">[6]AGUA!#REF!</definedName>
    <definedName name="SG_16_24" localSheetId="2">[6]AGUA!#REF!</definedName>
    <definedName name="SG_16_24">[6]AGUA!#REF!</definedName>
    <definedName name="SG_16_25" localSheetId="4">[6]AGUA!#REF!</definedName>
    <definedName name="SG_16_25" localSheetId="2">[6]AGUA!#REF!</definedName>
    <definedName name="SG_16_25">[6]AGUA!#REF!</definedName>
    <definedName name="SG_16_26" localSheetId="4">[6]AGUA!#REF!</definedName>
    <definedName name="SG_16_26" localSheetId="2">[6]AGUA!#REF!</definedName>
    <definedName name="SG_16_26">[6]AGUA!#REF!</definedName>
    <definedName name="SG_16_27" localSheetId="4">[6]AGUA!#REF!</definedName>
    <definedName name="SG_16_27" localSheetId="2">[6]AGUA!#REF!</definedName>
    <definedName name="SG_16_27">[6]AGUA!#REF!</definedName>
    <definedName name="SG_16_28" localSheetId="4">[6]AGUA!#REF!</definedName>
    <definedName name="SG_16_28" localSheetId="2">[6]AGUA!#REF!</definedName>
    <definedName name="SG_16_28">[6]AGUA!#REF!</definedName>
    <definedName name="SG_16_29" localSheetId="4">[6]AGUA!#REF!</definedName>
    <definedName name="SG_16_29" localSheetId="2">[6]AGUA!#REF!</definedName>
    <definedName name="SG_16_29">[6]AGUA!#REF!</definedName>
    <definedName name="SG_16_30" localSheetId="4">[6]AGUA!#REF!</definedName>
    <definedName name="SG_16_30" localSheetId="2">[6]AGUA!#REF!</definedName>
    <definedName name="SG_16_30">[6]AGUA!#REF!</definedName>
    <definedName name="SG_17_01" localSheetId="4">[6]AGUA!#REF!</definedName>
    <definedName name="SG_17_01" localSheetId="2">[6]AGUA!#REF!</definedName>
    <definedName name="SG_17_01">[6]AGUA!#REF!</definedName>
    <definedName name="SG_17_02" localSheetId="4">[6]AGUA!#REF!</definedName>
    <definedName name="SG_17_02" localSheetId="2">[6]AGUA!#REF!</definedName>
    <definedName name="SG_17_02">[6]AGUA!#REF!</definedName>
    <definedName name="SG_17_03" localSheetId="4">[6]AGUA!#REF!</definedName>
    <definedName name="SG_17_03" localSheetId="2">[6]AGUA!#REF!</definedName>
    <definedName name="SG_17_03">[6]AGUA!#REF!</definedName>
    <definedName name="SG_17_04" localSheetId="4">[6]AGUA!#REF!</definedName>
    <definedName name="SG_17_04" localSheetId="2">[6]AGUA!#REF!</definedName>
    <definedName name="SG_17_04">[6]AGUA!#REF!</definedName>
    <definedName name="SG_17_05" localSheetId="4">[6]AGUA!#REF!</definedName>
    <definedName name="SG_17_05" localSheetId="2">[6]AGUA!#REF!</definedName>
    <definedName name="SG_17_05">[6]AGUA!#REF!</definedName>
    <definedName name="SG_17_06" localSheetId="4">[6]AGUA!#REF!</definedName>
    <definedName name="SG_17_06" localSheetId="2">[6]AGUA!#REF!</definedName>
    <definedName name="SG_17_06">[6]AGUA!#REF!</definedName>
    <definedName name="SG_17_07" localSheetId="4">[6]AGUA!#REF!</definedName>
    <definedName name="SG_17_07" localSheetId="2">[6]AGUA!#REF!</definedName>
    <definedName name="SG_17_07">[6]AGUA!#REF!</definedName>
    <definedName name="SG_17_08" localSheetId="4">[6]AGUA!#REF!</definedName>
    <definedName name="SG_17_08" localSheetId="2">[6]AGUA!#REF!</definedName>
    <definedName name="SG_17_08">[6]AGUA!#REF!</definedName>
    <definedName name="SG_17_09" localSheetId="4">[6]AGUA!#REF!</definedName>
    <definedName name="SG_17_09" localSheetId="2">[6]AGUA!#REF!</definedName>
    <definedName name="SG_17_09">[6]AGUA!#REF!</definedName>
    <definedName name="SG_17_10" localSheetId="4">[6]AGUA!#REF!</definedName>
    <definedName name="SG_17_10" localSheetId="2">[6]AGUA!#REF!</definedName>
    <definedName name="SG_17_10">[6]AGUA!#REF!</definedName>
    <definedName name="SG_17_11" localSheetId="4">[6]AGUA!#REF!</definedName>
    <definedName name="SG_17_11" localSheetId="2">[6]AGUA!#REF!</definedName>
    <definedName name="SG_17_11">[6]AGUA!#REF!</definedName>
    <definedName name="SG_17_12" localSheetId="4">[6]AGUA!#REF!</definedName>
    <definedName name="SG_17_12" localSheetId="2">[6]AGUA!#REF!</definedName>
    <definedName name="SG_17_12">[6]AGUA!#REF!</definedName>
    <definedName name="SG_17_13" localSheetId="4">[6]AGUA!#REF!</definedName>
    <definedName name="SG_17_13" localSheetId="2">[6]AGUA!#REF!</definedName>
    <definedName name="SG_17_13">[6]AGUA!#REF!</definedName>
    <definedName name="SG_17_14" localSheetId="4">[6]AGUA!#REF!</definedName>
    <definedName name="SG_17_14" localSheetId="2">[6]AGUA!#REF!</definedName>
    <definedName name="SG_17_14">[6]AGUA!#REF!</definedName>
    <definedName name="SG_17_15" localSheetId="4">[6]AGUA!#REF!</definedName>
    <definedName name="SG_17_15" localSheetId="2">[6]AGUA!#REF!</definedName>
    <definedName name="SG_17_15">[6]AGUA!#REF!</definedName>
    <definedName name="SG_17_16" localSheetId="4">[6]AGUA!#REF!</definedName>
    <definedName name="SG_17_16" localSheetId="2">[6]AGUA!#REF!</definedName>
    <definedName name="SG_17_16">[6]AGUA!#REF!</definedName>
    <definedName name="SG_17_17" localSheetId="4">[6]AGUA!#REF!</definedName>
    <definedName name="SG_17_17" localSheetId="2">[6]AGUA!#REF!</definedName>
    <definedName name="SG_17_17">[6]AGUA!#REF!</definedName>
    <definedName name="SG_17_18" localSheetId="4">[6]AGUA!#REF!</definedName>
    <definedName name="SG_17_18" localSheetId="2">[6]AGUA!#REF!</definedName>
    <definedName name="SG_17_18">[6]AGUA!#REF!</definedName>
    <definedName name="SG_17_19" localSheetId="4">[6]AGUA!#REF!</definedName>
    <definedName name="SG_17_19" localSheetId="2">[6]AGUA!#REF!</definedName>
    <definedName name="SG_17_19">[6]AGUA!#REF!</definedName>
    <definedName name="SG_17_20" localSheetId="4">[6]AGUA!#REF!</definedName>
    <definedName name="SG_17_20" localSheetId="2">[6]AGUA!#REF!</definedName>
    <definedName name="SG_17_20">[6]AGUA!#REF!</definedName>
    <definedName name="SG_17_21" localSheetId="4">[6]AGUA!#REF!</definedName>
    <definedName name="SG_17_21" localSheetId="2">[6]AGUA!#REF!</definedName>
    <definedName name="SG_17_21">[6]AGUA!#REF!</definedName>
    <definedName name="SG_17_22" localSheetId="4">[6]AGUA!#REF!</definedName>
    <definedName name="SG_17_22" localSheetId="2">[6]AGUA!#REF!</definedName>
    <definedName name="SG_17_22">[6]AGUA!#REF!</definedName>
    <definedName name="SG_17_23" localSheetId="4">[6]AGUA!#REF!</definedName>
    <definedName name="SG_17_23" localSheetId="2">[6]AGUA!#REF!</definedName>
    <definedName name="SG_17_23">[6]AGUA!#REF!</definedName>
    <definedName name="SG_17_24" localSheetId="4">[6]AGUA!#REF!</definedName>
    <definedName name="SG_17_24" localSheetId="2">[6]AGUA!#REF!</definedName>
    <definedName name="SG_17_24">[6]AGUA!#REF!</definedName>
    <definedName name="SG_17_25" localSheetId="4">[6]AGUA!#REF!</definedName>
    <definedName name="SG_17_25" localSheetId="2">[6]AGUA!#REF!</definedName>
    <definedName name="SG_17_25">[6]AGUA!#REF!</definedName>
    <definedName name="SG_17_26" localSheetId="4">[6]AGUA!#REF!</definedName>
    <definedName name="SG_17_26" localSheetId="2">[6]AGUA!#REF!</definedName>
    <definedName name="SG_17_26">[6]AGUA!#REF!</definedName>
    <definedName name="SG_17_27" localSheetId="4">[6]AGUA!#REF!</definedName>
    <definedName name="SG_17_27" localSheetId="2">[6]AGUA!#REF!</definedName>
    <definedName name="SG_17_27">[6]AGUA!#REF!</definedName>
    <definedName name="SG_17_28" localSheetId="4">[6]AGUA!#REF!</definedName>
    <definedName name="SG_17_28" localSheetId="2">[6]AGUA!#REF!</definedName>
    <definedName name="SG_17_28">[6]AGUA!#REF!</definedName>
    <definedName name="SG_17_29" localSheetId="4">[6]AGUA!#REF!</definedName>
    <definedName name="SG_17_29" localSheetId="2">[6]AGUA!#REF!</definedName>
    <definedName name="SG_17_29">[6]AGUA!#REF!</definedName>
    <definedName name="SG_17_30" localSheetId="4">[6]AGUA!#REF!</definedName>
    <definedName name="SG_17_30" localSheetId="2">[6]AGUA!#REF!</definedName>
    <definedName name="SG_17_30">[6]AGUA!#REF!</definedName>
    <definedName name="SG_18_01" localSheetId="4">[6]AGUA!#REF!</definedName>
    <definedName name="SG_18_01" localSheetId="2">[6]AGUA!#REF!</definedName>
    <definedName name="SG_18_01">[6]AGUA!#REF!</definedName>
    <definedName name="SG_18_02" localSheetId="4">[6]AGUA!#REF!</definedName>
    <definedName name="SG_18_02" localSheetId="2">[6]AGUA!#REF!</definedName>
    <definedName name="SG_18_02">[6]AGUA!#REF!</definedName>
    <definedName name="SG_18_03" localSheetId="4">[6]AGUA!#REF!</definedName>
    <definedName name="SG_18_03" localSheetId="2">[6]AGUA!#REF!</definedName>
    <definedName name="SG_18_03">[6]AGUA!#REF!</definedName>
    <definedName name="SG_18_04" localSheetId="4">[6]AGUA!#REF!</definedName>
    <definedName name="SG_18_04" localSheetId="2">[6]AGUA!#REF!</definedName>
    <definedName name="SG_18_04">[6]AGUA!#REF!</definedName>
    <definedName name="SG_18_05" localSheetId="4">[6]AGUA!#REF!</definedName>
    <definedName name="SG_18_05" localSheetId="2">[6]AGUA!#REF!</definedName>
    <definedName name="SG_18_05">[6]AGUA!#REF!</definedName>
    <definedName name="SG_18_06" localSheetId="4">[6]AGUA!#REF!</definedName>
    <definedName name="SG_18_06" localSheetId="2">[6]AGUA!#REF!</definedName>
    <definedName name="SG_18_06">[6]AGUA!#REF!</definedName>
    <definedName name="SG_18_07" localSheetId="4">[6]AGUA!#REF!</definedName>
    <definedName name="SG_18_07" localSheetId="2">[6]AGUA!#REF!</definedName>
    <definedName name="SG_18_07">[6]AGUA!#REF!</definedName>
    <definedName name="SG_18_08" localSheetId="4">[6]AGUA!#REF!</definedName>
    <definedName name="SG_18_08" localSheetId="2">[6]AGUA!#REF!</definedName>
    <definedName name="SG_18_08">[6]AGUA!#REF!</definedName>
    <definedName name="SG_18_09" localSheetId="4">[6]AGUA!#REF!</definedName>
    <definedName name="SG_18_09" localSheetId="2">[6]AGUA!#REF!</definedName>
    <definedName name="SG_18_09">[6]AGUA!#REF!</definedName>
    <definedName name="SG_18_10" localSheetId="4">[6]AGUA!#REF!</definedName>
    <definedName name="SG_18_10" localSheetId="2">[6]AGUA!#REF!</definedName>
    <definedName name="SG_18_10">[6]AGUA!#REF!</definedName>
    <definedName name="SG_18_11" localSheetId="4">[6]AGUA!#REF!</definedName>
    <definedName name="SG_18_11" localSheetId="2">[6]AGUA!#REF!</definedName>
    <definedName name="SG_18_11">[6]AGUA!#REF!</definedName>
    <definedName name="SG_18_12" localSheetId="4">[6]AGUA!#REF!</definedName>
    <definedName name="SG_18_12" localSheetId="2">[6]AGUA!#REF!</definedName>
    <definedName name="SG_18_12">[6]AGUA!#REF!</definedName>
    <definedName name="SG_18_13" localSheetId="4">[6]AGUA!#REF!</definedName>
    <definedName name="SG_18_13" localSheetId="2">[6]AGUA!#REF!</definedName>
    <definedName name="SG_18_13">[6]AGUA!#REF!</definedName>
    <definedName name="SG_18_14" localSheetId="4">[6]AGUA!#REF!</definedName>
    <definedName name="SG_18_14" localSheetId="2">[6]AGUA!#REF!</definedName>
    <definedName name="SG_18_14">[6]AGUA!#REF!</definedName>
    <definedName name="SG_18_15" localSheetId="4">[6]AGUA!#REF!</definedName>
    <definedName name="SG_18_15" localSheetId="2">[6]AGUA!#REF!</definedName>
    <definedName name="SG_18_15">[6]AGUA!#REF!</definedName>
    <definedName name="SG_18_16" localSheetId="4">[6]AGUA!#REF!</definedName>
    <definedName name="SG_18_16" localSheetId="2">[6]AGUA!#REF!</definedName>
    <definedName name="SG_18_16">[6]AGUA!#REF!</definedName>
    <definedName name="SG_18_17" localSheetId="4">[6]AGUA!#REF!</definedName>
    <definedName name="SG_18_17" localSheetId="2">[6]AGUA!#REF!</definedName>
    <definedName name="SG_18_17">[6]AGUA!#REF!</definedName>
    <definedName name="SG_18_18" localSheetId="4">[6]AGUA!#REF!</definedName>
    <definedName name="SG_18_18" localSheetId="2">[6]AGUA!#REF!</definedName>
    <definedName name="SG_18_18">[6]AGUA!#REF!</definedName>
    <definedName name="SG_18_19" localSheetId="4">[6]AGUA!#REF!</definedName>
    <definedName name="SG_18_19" localSheetId="2">[6]AGUA!#REF!</definedName>
    <definedName name="SG_18_19">[6]AGUA!#REF!</definedName>
    <definedName name="SG_18_20" localSheetId="4">[6]AGUA!#REF!</definedName>
    <definedName name="SG_18_20" localSheetId="2">[6]AGUA!#REF!</definedName>
    <definedName name="SG_18_20">[6]AGUA!#REF!</definedName>
    <definedName name="SG_18_21" localSheetId="4">[6]AGUA!#REF!</definedName>
    <definedName name="SG_18_21" localSheetId="2">[6]AGUA!#REF!</definedName>
    <definedName name="SG_18_21">[6]AGUA!#REF!</definedName>
    <definedName name="SG_18_22" localSheetId="4">[6]AGUA!#REF!</definedName>
    <definedName name="SG_18_22" localSheetId="2">[6]AGUA!#REF!</definedName>
    <definedName name="SG_18_22">[6]AGUA!#REF!</definedName>
    <definedName name="SG_18_23" localSheetId="4">[6]AGUA!#REF!</definedName>
    <definedName name="SG_18_23" localSheetId="2">[6]AGUA!#REF!</definedName>
    <definedName name="SG_18_23">[6]AGUA!#REF!</definedName>
    <definedName name="SG_18_24" localSheetId="4">[6]AGUA!#REF!</definedName>
    <definedName name="SG_18_24" localSheetId="2">[6]AGUA!#REF!</definedName>
    <definedName name="SG_18_24">[6]AGUA!#REF!</definedName>
    <definedName name="SG_18_25" localSheetId="4">[6]AGUA!#REF!</definedName>
    <definedName name="SG_18_25" localSheetId="2">[6]AGUA!#REF!</definedName>
    <definedName name="SG_18_25">[6]AGUA!#REF!</definedName>
    <definedName name="SG_18_26" localSheetId="4">[6]AGUA!#REF!</definedName>
    <definedName name="SG_18_26" localSheetId="2">[6]AGUA!#REF!</definedName>
    <definedName name="SG_18_26">[6]AGUA!#REF!</definedName>
    <definedName name="SG_18_27" localSheetId="4">[6]AGUA!#REF!</definedName>
    <definedName name="SG_18_27" localSheetId="2">[6]AGUA!#REF!</definedName>
    <definedName name="SG_18_27">[6]AGUA!#REF!</definedName>
    <definedName name="SG_18_28" localSheetId="4">[6]AGUA!#REF!</definedName>
    <definedName name="SG_18_28" localSheetId="2">[6]AGUA!#REF!</definedName>
    <definedName name="SG_18_28">[6]AGUA!#REF!</definedName>
    <definedName name="SG_18_29" localSheetId="4">[6]AGUA!#REF!</definedName>
    <definedName name="SG_18_29" localSheetId="2">[6]AGUA!#REF!</definedName>
    <definedName name="SG_18_29">[6]AGUA!#REF!</definedName>
    <definedName name="SG_18_30" localSheetId="4">[6]AGUA!#REF!</definedName>
    <definedName name="SG_18_30" localSheetId="2">[6]AGUA!#REF!</definedName>
    <definedName name="SG_18_30">[6]AGUA!#REF!</definedName>
    <definedName name="SG_19_01" localSheetId="4">[6]AGUA!#REF!</definedName>
    <definedName name="SG_19_01" localSheetId="2">[6]AGUA!#REF!</definedName>
    <definedName name="SG_19_01">[6]AGUA!#REF!</definedName>
    <definedName name="SG_19_02" localSheetId="4">[6]AGUA!#REF!</definedName>
    <definedName name="SG_19_02" localSheetId="2">[6]AGUA!#REF!</definedName>
    <definedName name="SG_19_02">[6]AGUA!#REF!</definedName>
    <definedName name="SG_19_03" localSheetId="4">[6]AGUA!#REF!</definedName>
    <definedName name="SG_19_03" localSheetId="2">[6]AGUA!#REF!</definedName>
    <definedName name="SG_19_03">[6]AGUA!#REF!</definedName>
    <definedName name="SG_19_04" localSheetId="4">[6]AGUA!#REF!</definedName>
    <definedName name="SG_19_04" localSheetId="2">[6]AGUA!#REF!</definedName>
    <definedName name="SG_19_04">[6]AGUA!#REF!</definedName>
    <definedName name="SG_19_05" localSheetId="4">[6]AGUA!#REF!</definedName>
    <definedName name="SG_19_05" localSheetId="2">[6]AGUA!#REF!</definedName>
    <definedName name="SG_19_05">[6]AGUA!#REF!</definedName>
    <definedName name="SG_19_06" localSheetId="4">[6]AGUA!#REF!</definedName>
    <definedName name="SG_19_06" localSheetId="2">[6]AGUA!#REF!</definedName>
    <definedName name="SG_19_06">[6]AGUA!#REF!</definedName>
    <definedName name="SG_19_07" localSheetId="4">[6]AGUA!#REF!</definedName>
    <definedName name="SG_19_07" localSheetId="2">[6]AGUA!#REF!</definedName>
    <definedName name="SG_19_07">[6]AGUA!#REF!</definedName>
    <definedName name="SG_19_08" localSheetId="4">[6]AGUA!#REF!</definedName>
    <definedName name="SG_19_08" localSheetId="2">[6]AGUA!#REF!</definedName>
    <definedName name="SG_19_08">[6]AGUA!#REF!</definedName>
    <definedName name="SG_19_09" localSheetId="4">[6]AGUA!#REF!</definedName>
    <definedName name="SG_19_09" localSheetId="2">[6]AGUA!#REF!</definedName>
    <definedName name="SG_19_09">[6]AGUA!#REF!</definedName>
    <definedName name="SG_19_10" localSheetId="4">[6]AGUA!#REF!</definedName>
    <definedName name="SG_19_10" localSheetId="2">[6]AGUA!#REF!</definedName>
    <definedName name="SG_19_10">[6]AGUA!#REF!</definedName>
    <definedName name="SG_19_11" localSheetId="4">[6]AGUA!#REF!</definedName>
    <definedName name="SG_19_11" localSheetId="2">[6]AGUA!#REF!</definedName>
    <definedName name="SG_19_11">[6]AGUA!#REF!</definedName>
    <definedName name="SG_19_12" localSheetId="4">[6]AGUA!#REF!</definedName>
    <definedName name="SG_19_12" localSheetId="2">[6]AGUA!#REF!</definedName>
    <definedName name="SG_19_12">[6]AGUA!#REF!</definedName>
    <definedName name="SG_19_13" localSheetId="4">[6]AGUA!#REF!</definedName>
    <definedName name="SG_19_13" localSheetId="2">[6]AGUA!#REF!</definedName>
    <definedName name="SG_19_13">[6]AGUA!#REF!</definedName>
    <definedName name="SG_19_14" localSheetId="4">[6]AGUA!#REF!</definedName>
    <definedName name="SG_19_14" localSheetId="2">[6]AGUA!#REF!</definedName>
    <definedName name="SG_19_14">[6]AGUA!#REF!</definedName>
    <definedName name="SG_19_15" localSheetId="4">[6]AGUA!#REF!</definedName>
    <definedName name="SG_19_15" localSheetId="2">[6]AGUA!#REF!</definedName>
    <definedName name="SG_19_15">[6]AGUA!#REF!</definedName>
    <definedName name="SG_19_16" localSheetId="4">[6]AGUA!#REF!</definedName>
    <definedName name="SG_19_16" localSheetId="2">[6]AGUA!#REF!</definedName>
    <definedName name="SG_19_16">[6]AGUA!#REF!</definedName>
    <definedName name="SG_19_17" localSheetId="4">[6]AGUA!#REF!</definedName>
    <definedName name="SG_19_17" localSheetId="2">[6]AGUA!#REF!</definedName>
    <definedName name="SG_19_17">[6]AGUA!#REF!</definedName>
    <definedName name="SG_19_18" localSheetId="4">[6]AGUA!#REF!</definedName>
    <definedName name="SG_19_18" localSheetId="2">[6]AGUA!#REF!</definedName>
    <definedName name="SG_19_18">[6]AGUA!#REF!</definedName>
    <definedName name="SG_19_19" localSheetId="4">[6]AGUA!#REF!</definedName>
    <definedName name="SG_19_19" localSheetId="2">[6]AGUA!#REF!</definedName>
    <definedName name="SG_19_19">[6]AGUA!#REF!</definedName>
    <definedName name="SG_19_20" localSheetId="4">[6]AGUA!#REF!</definedName>
    <definedName name="SG_19_20" localSheetId="2">[6]AGUA!#REF!</definedName>
    <definedName name="SG_19_20">[6]AGUA!#REF!</definedName>
    <definedName name="SG_19_21" localSheetId="4">[6]AGUA!#REF!</definedName>
    <definedName name="SG_19_21" localSheetId="2">[6]AGUA!#REF!</definedName>
    <definedName name="SG_19_21">[6]AGUA!#REF!</definedName>
    <definedName name="SG_19_22" localSheetId="4">[6]AGUA!#REF!</definedName>
    <definedName name="SG_19_22" localSheetId="2">[6]AGUA!#REF!</definedName>
    <definedName name="SG_19_22">[6]AGUA!#REF!</definedName>
    <definedName name="SG_19_23" localSheetId="4">[6]AGUA!#REF!</definedName>
    <definedName name="SG_19_23" localSheetId="2">[6]AGUA!#REF!</definedName>
    <definedName name="SG_19_23">[6]AGUA!#REF!</definedName>
    <definedName name="SG_19_24" localSheetId="4">[6]AGUA!#REF!</definedName>
    <definedName name="SG_19_24" localSheetId="2">[6]AGUA!#REF!</definedName>
    <definedName name="SG_19_24">[6]AGUA!#REF!</definedName>
    <definedName name="SG_19_25" localSheetId="4">[6]AGUA!#REF!</definedName>
    <definedName name="SG_19_25" localSheetId="2">[6]AGUA!#REF!</definedName>
    <definedName name="SG_19_25">[6]AGUA!#REF!</definedName>
    <definedName name="SG_19_26" localSheetId="4">[6]AGUA!#REF!</definedName>
    <definedName name="SG_19_26" localSheetId="2">[6]AGUA!#REF!</definedName>
    <definedName name="SG_19_26">[6]AGUA!#REF!</definedName>
    <definedName name="SG_19_27" localSheetId="4">[6]AGUA!#REF!</definedName>
    <definedName name="SG_19_27" localSheetId="2">[6]AGUA!#REF!</definedName>
    <definedName name="SG_19_27">[6]AGUA!#REF!</definedName>
    <definedName name="SG_19_28" localSheetId="4">[6]AGUA!#REF!</definedName>
    <definedName name="SG_19_28" localSheetId="2">[6]AGUA!#REF!</definedName>
    <definedName name="SG_19_28">[6]AGUA!#REF!</definedName>
    <definedName name="SG_19_29" localSheetId="4">[6]AGUA!#REF!</definedName>
    <definedName name="SG_19_29" localSheetId="2">[6]AGUA!#REF!</definedName>
    <definedName name="SG_19_29">[6]AGUA!#REF!</definedName>
    <definedName name="SG_19_30" localSheetId="4">[6]AGUA!#REF!</definedName>
    <definedName name="SG_19_30" localSheetId="2">[6]AGUA!#REF!</definedName>
    <definedName name="SG_19_30">[6]AGUA!#REF!</definedName>
    <definedName name="SG_20_01" localSheetId="4">[6]AGUA!#REF!</definedName>
    <definedName name="SG_20_01" localSheetId="2">[6]AGUA!#REF!</definedName>
    <definedName name="SG_20_01">[6]AGUA!#REF!</definedName>
    <definedName name="SG_20_02" localSheetId="4">[6]AGUA!#REF!</definedName>
    <definedName name="SG_20_02" localSheetId="2">[6]AGUA!#REF!</definedName>
    <definedName name="SG_20_02">[6]AGUA!#REF!</definedName>
    <definedName name="SG_20_03" localSheetId="4">[6]AGUA!#REF!</definedName>
    <definedName name="SG_20_03" localSheetId="2">[6]AGUA!#REF!</definedName>
    <definedName name="SG_20_03">[6]AGUA!#REF!</definedName>
    <definedName name="SG_20_04" localSheetId="4">[6]AGUA!#REF!</definedName>
    <definedName name="SG_20_04" localSheetId="2">[6]AGUA!#REF!</definedName>
    <definedName name="SG_20_04">[6]AGUA!#REF!</definedName>
    <definedName name="SG_20_05" localSheetId="4">[6]AGUA!#REF!</definedName>
    <definedName name="SG_20_05" localSheetId="2">[6]AGUA!#REF!</definedName>
    <definedName name="SG_20_05">[6]AGUA!#REF!</definedName>
    <definedName name="SG_20_06" localSheetId="4">[6]AGUA!#REF!</definedName>
    <definedName name="SG_20_06" localSheetId="2">[6]AGUA!#REF!</definedName>
    <definedName name="SG_20_06">[6]AGUA!#REF!</definedName>
    <definedName name="SG_20_07" localSheetId="4">[6]AGUA!#REF!</definedName>
    <definedName name="SG_20_07" localSheetId="2">[6]AGUA!#REF!</definedName>
    <definedName name="SG_20_07">[6]AGUA!#REF!</definedName>
    <definedName name="SG_20_08" localSheetId="4">[6]AGUA!#REF!</definedName>
    <definedName name="SG_20_08" localSheetId="2">[6]AGUA!#REF!</definedName>
    <definedName name="SG_20_08">[6]AGUA!#REF!</definedName>
    <definedName name="SG_20_09" localSheetId="4">[6]AGUA!#REF!</definedName>
    <definedName name="SG_20_09" localSheetId="2">[6]AGUA!#REF!</definedName>
    <definedName name="SG_20_09">[6]AGUA!#REF!</definedName>
    <definedName name="SG_20_10" localSheetId="4">[6]AGUA!#REF!</definedName>
    <definedName name="SG_20_10" localSheetId="2">[6]AGUA!#REF!</definedName>
    <definedName name="SG_20_10">[6]AGUA!#REF!</definedName>
    <definedName name="SG_20_11" localSheetId="4">[6]AGUA!#REF!</definedName>
    <definedName name="SG_20_11" localSheetId="2">[6]AGUA!#REF!</definedName>
    <definedName name="SG_20_11">[6]AGUA!#REF!</definedName>
    <definedName name="SG_20_12" localSheetId="4">[6]AGUA!#REF!</definedName>
    <definedName name="SG_20_12" localSheetId="2">[6]AGUA!#REF!</definedName>
    <definedName name="SG_20_12">[6]AGUA!#REF!</definedName>
    <definedName name="SG_20_13" localSheetId="4">[6]AGUA!#REF!</definedName>
    <definedName name="SG_20_13" localSheetId="2">[6]AGUA!#REF!</definedName>
    <definedName name="SG_20_13">[6]AGUA!#REF!</definedName>
    <definedName name="SG_20_14" localSheetId="4">[6]AGUA!#REF!</definedName>
    <definedName name="SG_20_14" localSheetId="2">[6]AGUA!#REF!</definedName>
    <definedName name="SG_20_14">[6]AGUA!#REF!</definedName>
    <definedName name="SG_20_15" localSheetId="4">[6]AGUA!#REF!</definedName>
    <definedName name="SG_20_15" localSheetId="2">[6]AGUA!#REF!</definedName>
    <definedName name="SG_20_15">[6]AGUA!#REF!</definedName>
    <definedName name="SG_20_16" localSheetId="4">[6]AGUA!#REF!</definedName>
    <definedName name="SG_20_16" localSheetId="2">[6]AGUA!#REF!</definedName>
    <definedName name="SG_20_16">[6]AGUA!#REF!</definedName>
    <definedName name="SG_20_17" localSheetId="4">[6]AGUA!#REF!</definedName>
    <definedName name="SG_20_17" localSheetId="2">[6]AGUA!#REF!</definedName>
    <definedName name="SG_20_17">[6]AGUA!#REF!</definedName>
    <definedName name="SG_20_18" localSheetId="4">[6]AGUA!#REF!</definedName>
    <definedName name="SG_20_18" localSheetId="2">[6]AGUA!#REF!</definedName>
    <definedName name="SG_20_18">[6]AGUA!#REF!</definedName>
    <definedName name="SG_20_19" localSheetId="4">[6]AGUA!#REF!</definedName>
    <definedName name="SG_20_19" localSheetId="2">[6]AGUA!#REF!</definedName>
    <definedName name="SG_20_19">[6]AGUA!#REF!</definedName>
    <definedName name="SG_20_20" localSheetId="4">[6]AGUA!#REF!</definedName>
    <definedName name="SG_20_20" localSheetId="2">[6]AGUA!#REF!</definedName>
    <definedName name="SG_20_20">[6]AGUA!#REF!</definedName>
    <definedName name="SG_20_21" localSheetId="4">[6]AGUA!#REF!</definedName>
    <definedName name="SG_20_21" localSheetId="2">[6]AGUA!#REF!</definedName>
    <definedName name="SG_20_21">[6]AGUA!#REF!</definedName>
    <definedName name="SG_20_22" localSheetId="4">[6]AGUA!#REF!</definedName>
    <definedName name="SG_20_22" localSheetId="2">[6]AGUA!#REF!</definedName>
    <definedName name="SG_20_22">[6]AGUA!#REF!</definedName>
    <definedName name="SG_20_23" localSheetId="4">[6]AGUA!#REF!</definedName>
    <definedName name="SG_20_23" localSheetId="2">[6]AGUA!#REF!</definedName>
    <definedName name="SG_20_23">[6]AGUA!#REF!</definedName>
    <definedName name="SG_20_24" localSheetId="4">[6]AGUA!#REF!</definedName>
    <definedName name="SG_20_24" localSheetId="2">[6]AGUA!#REF!</definedName>
    <definedName name="SG_20_24">[6]AGUA!#REF!</definedName>
    <definedName name="SG_20_25" localSheetId="4">[6]AGUA!#REF!</definedName>
    <definedName name="SG_20_25" localSheetId="2">[6]AGUA!#REF!</definedName>
    <definedName name="SG_20_25">[6]AGUA!#REF!</definedName>
    <definedName name="SG_20_26" localSheetId="4">[6]AGUA!#REF!</definedName>
    <definedName name="SG_20_26" localSheetId="2">[6]AGUA!#REF!</definedName>
    <definedName name="SG_20_26">[6]AGUA!#REF!</definedName>
    <definedName name="SG_20_27" localSheetId="4">[6]AGUA!#REF!</definedName>
    <definedName name="SG_20_27" localSheetId="2">[6]AGUA!#REF!</definedName>
    <definedName name="SG_20_27">[6]AGUA!#REF!</definedName>
    <definedName name="SG_20_28" localSheetId="4">[6]AGUA!#REF!</definedName>
    <definedName name="SG_20_28" localSheetId="2">[6]AGUA!#REF!</definedName>
    <definedName name="SG_20_28">[6]AGUA!#REF!</definedName>
    <definedName name="SG_20_29" localSheetId="4">[6]AGUA!#REF!</definedName>
    <definedName name="SG_20_29" localSheetId="2">[6]AGUA!#REF!</definedName>
    <definedName name="SG_20_29">[6]AGUA!#REF!</definedName>
    <definedName name="SG_20_30" localSheetId="4">[6]AGUA!#REF!</definedName>
    <definedName name="SG_20_30" localSheetId="2">[6]AGUA!#REF!</definedName>
    <definedName name="SG_20_30">[6]AGUA!#REF!</definedName>
    <definedName name="SG_21_01" localSheetId="4">[6]AGUA!#REF!</definedName>
    <definedName name="SG_21_01" localSheetId="2">[6]AGUA!#REF!</definedName>
    <definedName name="SG_21_01">[6]AGUA!#REF!</definedName>
    <definedName name="SG_21_02" localSheetId="4">[6]AGUA!#REF!</definedName>
    <definedName name="SG_21_02" localSheetId="2">[6]AGUA!#REF!</definedName>
    <definedName name="SG_21_02">[6]AGUA!#REF!</definedName>
    <definedName name="SG_21_03" localSheetId="4">[6]AGUA!#REF!</definedName>
    <definedName name="SG_21_03" localSheetId="2">[6]AGUA!#REF!</definedName>
    <definedName name="SG_21_03">[6]AGUA!#REF!</definedName>
    <definedName name="SG_21_04" localSheetId="4">[6]AGUA!#REF!</definedName>
    <definedName name="SG_21_04" localSheetId="2">[6]AGUA!#REF!</definedName>
    <definedName name="SG_21_04">[6]AGUA!#REF!</definedName>
    <definedName name="SG_21_05" localSheetId="4">[6]AGUA!#REF!</definedName>
    <definedName name="SG_21_05" localSheetId="2">[6]AGUA!#REF!</definedName>
    <definedName name="SG_21_05">[6]AGUA!#REF!</definedName>
    <definedName name="SG_21_06" localSheetId="4">[6]AGUA!#REF!</definedName>
    <definedName name="SG_21_06" localSheetId="2">[6]AGUA!#REF!</definedName>
    <definedName name="SG_21_06">[6]AGUA!#REF!</definedName>
    <definedName name="SG_21_07" localSheetId="4">[6]AGUA!#REF!</definedName>
    <definedName name="SG_21_07" localSheetId="2">[6]AGUA!#REF!</definedName>
    <definedName name="SG_21_07">[6]AGUA!#REF!</definedName>
    <definedName name="SG_21_08" localSheetId="4">[6]AGUA!#REF!</definedName>
    <definedName name="SG_21_08" localSheetId="2">[6]AGUA!#REF!</definedName>
    <definedName name="SG_21_08">[6]AGUA!#REF!</definedName>
    <definedName name="SG_21_09" localSheetId="4">[6]AGUA!#REF!</definedName>
    <definedName name="SG_21_09" localSheetId="2">[6]AGUA!#REF!</definedName>
    <definedName name="SG_21_09">[6]AGUA!#REF!</definedName>
    <definedName name="SG_21_10" localSheetId="4">[6]AGUA!#REF!</definedName>
    <definedName name="SG_21_10" localSheetId="2">[6]AGUA!#REF!</definedName>
    <definedName name="SG_21_10">[6]AGUA!#REF!</definedName>
    <definedName name="SG_21_11" localSheetId="4">[6]AGUA!#REF!</definedName>
    <definedName name="SG_21_11" localSheetId="2">[6]AGUA!#REF!</definedName>
    <definedName name="SG_21_11">[6]AGUA!#REF!</definedName>
    <definedName name="SG_21_12" localSheetId="4">[6]AGUA!#REF!</definedName>
    <definedName name="SG_21_12" localSheetId="2">[6]AGUA!#REF!</definedName>
    <definedName name="SG_21_12">[6]AGUA!#REF!</definedName>
    <definedName name="SG_21_13" localSheetId="4">[6]AGUA!#REF!</definedName>
    <definedName name="SG_21_13" localSheetId="2">[6]AGUA!#REF!</definedName>
    <definedName name="SG_21_13">[6]AGUA!#REF!</definedName>
    <definedName name="SG_21_14" localSheetId="4">[6]AGUA!#REF!</definedName>
    <definedName name="SG_21_14" localSheetId="2">[6]AGUA!#REF!</definedName>
    <definedName name="SG_21_14">[6]AGUA!#REF!</definedName>
    <definedName name="SG_21_15" localSheetId="4">[6]AGUA!#REF!</definedName>
    <definedName name="SG_21_15" localSheetId="2">[6]AGUA!#REF!</definedName>
    <definedName name="SG_21_15">[6]AGUA!#REF!</definedName>
    <definedName name="SG_21_16" localSheetId="4">[6]AGUA!#REF!</definedName>
    <definedName name="SG_21_16" localSheetId="2">[6]AGUA!#REF!</definedName>
    <definedName name="SG_21_16">[6]AGUA!#REF!</definedName>
    <definedName name="SG_21_17" localSheetId="4">[6]AGUA!#REF!</definedName>
    <definedName name="SG_21_17" localSheetId="2">[6]AGUA!#REF!</definedName>
    <definedName name="SG_21_17">[6]AGUA!#REF!</definedName>
    <definedName name="SG_21_18" localSheetId="4">[6]AGUA!#REF!</definedName>
    <definedName name="SG_21_18" localSheetId="2">[6]AGUA!#REF!</definedName>
    <definedName name="SG_21_18">[6]AGUA!#REF!</definedName>
    <definedName name="SG_21_19" localSheetId="4">[6]AGUA!#REF!</definedName>
    <definedName name="SG_21_19" localSheetId="2">[6]AGUA!#REF!</definedName>
    <definedName name="SG_21_19">[6]AGUA!#REF!</definedName>
    <definedName name="SG_21_20" localSheetId="4">[6]AGUA!#REF!</definedName>
    <definedName name="SG_21_20" localSheetId="2">[6]AGUA!#REF!</definedName>
    <definedName name="SG_21_20">[6]AGUA!#REF!</definedName>
    <definedName name="SG_21_21" localSheetId="4">[6]AGUA!#REF!</definedName>
    <definedName name="SG_21_21" localSheetId="2">[6]AGUA!#REF!</definedName>
    <definedName name="SG_21_21">[6]AGUA!#REF!</definedName>
    <definedName name="SG_21_22" localSheetId="4">[6]AGUA!#REF!</definedName>
    <definedName name="SG_21_22" localSheetId="2">[6]AGUA!#REF!</definedName>
    <definedName name="SG_21_22">[6]AGUA!#REF!</definedName>
    <definedName name="SG_21_23" localSheetId="4">[6]AGUA!#REF!</definedName>
    <definedName name="SG_21_23" localSheetId="2">[6]AGUA!#REF!</definedName>
    <definedName name="SG_21_23">[6]AGUA!#REF!</definedName>
    <definedName name="SG_21_24" localSheetId="4">[6]AGUA!#REF!</definedName>
    <definedName name="SG_21_24" localSheetId="2">[6]AGUA!#REF!</definedName>
    <definedName name="SG_21_24">[6]AGUA!#REF!</definedName>
    <definedName name="SG_21_25" localSheetId="4">[6]AGUA!#REF!</definedName>
    <definedName name="SG_21_25" localSheetId="2">[6]AGUA!#REF!</definedName>
    <definedName name="SG_21_25">[6]AGUA!#REF!</definedName>
    <definedName name="SG_21_26" localSheetId="4">[6]AGUA!#REF!</definedName>
    <definedName name="SG_21_26" localSheetId="2">[6]AGUA!#REF!</definedName>
    <definedName name="SG_21_26">[6]AGUA!#REF!</definedName>
    <definedName name="SG_21_27" localSheetId="4">[6]AGUA!#REF!</definedName>
    <definedName name="SG_21_27" localSheetId="2">[6]AGUA!#REF!</definedName>
    <definedName name="SG_21_27">[6]AGUA!#REF!</definedName>
    <definedName name="SG_21_28" localSheetId="4">[6]AGUA!#REF!</definedName>
    <definedName name="SG_21_28" localSheetId="2">[6]AGUA!#REF!</definedName>
    <definedName name="SG_21_28">[6]AGUA!#REF!</definedName>
    <definedName name="SG_21_29" localSheetId="4">[6]AGUA!#REF!</definedName>
    <definedName name="SG_21_29" localSheetId="2">[6]AGUA!#REF!</definedName>
    <definedName name="SG_21_29">[6]AGUA!#REF!</definedName>
    <definedName name="SG_21_30" localSheetId="4">[6]AGUA!#REF!</definedName>
    <definedName name="SG_21_30" localSheetId="2">[6]AGUA!#REF!</definedName>
    <definedName name="SG_21_30">[6]AGUA!#REF!</definedName>
    <definedName name="SG_22_01" localSheetId="4">[6]AGUA!#REF!</definedName>
    <definedName name="SG_22_01" localSheetId="2">[6]AGUA!#REF!</definedName>
    <definedName name="SG_22_01">[6]AGUA!#REF!</definedName>
    <definedName name="SG_22_02" localSheetId="4">[6]AGUA!#REF!</definedName>
    <definedName name="SG_22_02" localSheetId="2">[6]AGUA!#REF!</definedName>
    <definedName name="SG_22_02">[6]AGUA!#REF!</definedName>
    <definedName name="SG_22_03" localSheetId="4">[6]AGUA!#REF!</definedName>
    <definedName name="SG_22_03" localSheetId="2">[6]AGUA!#REF!</definedName>
    <definedName name="SG_22_03">[6]AGUA!#REF!</definedName>
    <definedName name="SG_22_04" localSheetId="4">[6]AGUA!#REF!</definedName>
    <definedName name="SG_22_04" localSheetId="2">[6]AGUA!#REF!</definedName>
    <definedName name="SG_22_04">[6]AGUA!#REF!</definedName>
    <definedName name="SG_22_05" localSheetId="4">[6]AGUA!#REF!</definedName>
    <definedName name="SG_22_05" localSheetId="2">[6]AGUA!#REF!</definedName>
    <definedName name="SG_22_05">[6]AGUA!#REF!</definedName>
    <definedName name="SG_22_06" localSheetId="4">[6]AGUA!#REF!</definedName>
    <definedName name="SG_22_06" localSheetId="2">[6]AGUA!#REF!</definedName>
    <definedName name="SG_22_06">[6]AGUA!#REF!</definedName>
    <definedName name="SG_22_07" localSheetId="4">[6]AGUA!#REF!</definedName>
    <definedName name="SG_22_07" localSheetId="2">[6]AGUA!#REF!</definedName>
    <definedName name="SG_22_07">[6]AGUA!#REF!</definedName>
    <definedName name="SG_22_08" localSheetId="4">[6]AGUA!#REF!</definedName>
    <definedName name="SG_22_08" localSheetId="2">[6]AGUA!#REF!</definedName>
    <definedName name="SG_22_08">[6]AGUA!#REF!</definedName>
    <definedName name="SG_22_09" localSheetId="4">[6]AGUA!#REF!</definedName>
    <definedName name="SG_22_09" localSheetId="2">[6]AGUA!#REF!</definedName>
    <definedName name="SG_22_09">[6]AGUA!#REF!</definedName>
    <definedName name="SG_22_10" localSheetId="4">[6]AGUA!#REF!</definedName>
    <definedName name="SG_22_10" localSheetId="2">[6]AGUA!#REF!</definedName>
    <definedName name="SG_22_10">[6]AGUA!#REF!</definedName>
    <definedName name="SG_22_11" localSheetId="4">[6]AGUA!#REF!</definedName>
    <definedName name="SG_22_11" localSheetId="2">[6]AGUA!#REF!</definedName>
    <definedName name="SG_22_11">[6]AGUA!#REF!</definedName>
    <definedName name="SG_22_12" localSheetId="4">[6]AGUA!#REF!</definedName>
    <definedName name="SG_22_12" localSheetId="2">[6]AGUA!#REF!</definedName>
    <definedName name="SG_22_12">[6]AGUA!#REF!</definedName>
    <definedName name="SG_22_13" localSheetId="4">[6]AGUA!#REF!</definedName>
    <definedName name="SG_22_13" localSheetId="2">[6]AGUA!#REF!</definedName>
    <definedName name="SG_22_13">[6]AGUA!#REF!</definedName>
    <definedName name="SG_22_14" localSheetId="4">[6]AGUA!#REF!</definedName>
    <definedName name="SG_22_14" localSheetId="2">[6]AGUA!#REF!</definedName>
    <definedName name="SG_22_14">[6]AGUA!#REF!</definedName>
    <definedName name="SG_22_15" localSheetId="4">[6]AGUA!#REF!</definedName>
    <definedName name="SG_22_15" localSheetId="2">[6]AGUA!#REF!</definedName>
    <definedName name="SG_22_15">[6]AGUA!#REF!</definedName>
    <definedName name="SG_22_16" localSheetId="4">[6]AGUA!#REF!</definedName>
    <definedName name="SG_22_16" localSheetId="2">[6]AGUA!#REF!</definedName>
    <definedName name="SG_22_16">[6]AGUA!#REF!</definedName>
    <definedName name="SG_22_17" localSheetId="4">[6]AGUA!#REF!</definedName>
    <definedName name="SG_22_17" localSheetId="2">[6]AGUA!#REF!</definedName>
    <definedName name="SG_22_17">[6]AGUA!#REF!</definedName>
    <definedName name="SG_22_18" localSheetId="4">[6]AGUA!#REF!</definedName>
    <definedName name="SG_22_18" localSheetId="2">[6]AGUA!#REF!</definedName>
    <definedName name="SG_22_18">[6]AGUA!#REF!</definedName>
    <definedName name="SG_22_19" localSheetId="4">[6]AGUA!#REF!</definedName>
    <definedName name="SG_22_19" localSheetId="2">[6]AGUA!#REF!</definedName>
    <definedName name="SG_22_19">[6]AGUA!#REF!</definedName>
    <definedName name="SG_22_20" localSheetId="4">[6]AGUA!#REF!</definedName>
    <definedName name="SG_22_20" localSheetId="2">[6]AGUA!#REF!</definedName>
    <definedName name="SG_22_20">[6]AGUA!#REF!</definedName>
    <definedName name="SG_22_21" localSheetId="4">[6]AGUA!#REF!</definedName>
    <definedName name="SG_22_21" localSheetId="2">[6]AGUA!#REF!</definedName>
    <definedName name="SG_22_21">[6]AGUA!#REF!</definedName>
    <definedName name="SG_22_22" localSheetId="4">[6]AGUA!#REF!</definedName>
    <definedName name="SG_22_22" localSheetId="2">[6]AGUA!#REF!</definedName>
    <definedName name="SG_22_22">[6]AGUA!#REF!</definedName>
    <definedName name="SG_22_23" localSheetId="4">[6]AGUA!#REF!</definedName>
    <definedName name="SG_22_23" localSheetId="2">[6]AGUA!#REF!</definedName>
    <definedName name="SG_22_23">[6]AGUA!#REF!</definedName>
    <definedName name="SG_22_24" localSheetId="4">[6]AGUA!#REF!</definedName>
    <definedName name="SG_22_24" localSheetId="2">[6]AGUA!#REF!</definedName>
    <definedName name="SG_22_24">[6]AGUA!#REF!</definedName>
    <definedName name="SG_22_25" localSheetId="4">[6]AGUA!#REF!</definedName>
    <definedName name="SG_22_25" localSheetId="2">[6]AGUA!#REF!</definedName>
    <definedName name="SG_22_25">[6]AGUA!#REF!</definedName>
    <definedName name="SG_22_26" localSheetId="4">[6]AGUA!#REF!</definedName>
    <definedName name="SG_22_26" localSheetId="2">[6]AGUA!#REF!</definedName>
    <definedName name="SG_22_26">[6]AGUA!#REF!</definedName>
    <definedName name="SG_22_27" localSheetId="4">[6]AGUA!#REF!</definedName>
    <definedName name="SG_22_27" localSheetId="2">[6]AGUA!#REF!</definedName>
    <definedName name="SG_22_27">[6]AGUA!#REF!</definedName>
    <definedName name="SG_22_28" localSheetId="4">[6]AGUA!#REF!</definedName>
    <definedName name="SG_22_28" localSheetId="2">[6]AGUA!#REF!</definedName>
    <definedName name="SG_22_28">[6]AGUA!#REF!</definedName>
    <definedName name="SG_22_29" localSheetId="4">[6]AGUA!#REF!</definedName>
    <definedName name="SG_22_29" localSheetId="2">[6]AGUA!#REF!</definedName>
    <definedName name="SG_22_29">[6]AGUA!#REF!</definedName>
    <definedName name="SG_22_30" localSheetId="4">[6]AGUA!#REF!</definedName>
    <definedName name="SG_22_30" localSheetId="2">[6]AGUA!#REF!</definedName>
    <definedName name="SG_22_30">[6]AGUA!#REF!</definedName>
    <definedName name="SG_23_01" localSheetId="4">[6]AGUA!#REF!</definedName>
    <definedName name="SG_23_01" localSheetId="2">[6]AGUA!#REF!</definedName>
    <definedName name="SG_23_01">[6]AGUA!#REF!</definedName>
    <definedName name="SG_23_02" localSheetId="4">[6]AGUA!#REF!</definedName>
    <definedName name="SG_23_02" localSheetId="2">[6]AGUA!#REF!</definedName>
    <definedName name="SG_23_02">[6]AGUA!#REF!</definedName>
    <definedName name="SG_23_03" localSheetId="4">[6]AGUA!#REF!</definedName>
    <definedName name="SG_23_03" localSheetId="2">[6]AGUA!#REF!</definedName>
    <definedName name="SG_23_03">[6]AGUA!#REF!</definedName>
    <definedName name="SG_23_04" localSheetId="4">[6]AGUA!#REF!</definedName>
    <definedName name="SG_23_04" localSheetId="2">[6]AGUA!#REF!</definedName>
    <definedName name="SG_23_04">[6]AGUA!#REF!</definedName>
    <definedName name="SG_23_05" localSheetId="4">[6]AGUA!#REF!</definedName>
    <definedName name="SG_23_05" localSheetId="2">[6]AGUA!#REF!</definedName>
    <definedName name="SG_23_05">[6]AGUA!#REF!</definedName>
    <definedName name="SG_23_06" localSheetId="4">[6]AGUA!#REF!</definedName>
    <definedName name="SG_23_06" localSheetId="2">[6]AGUA!#REF!</definedName>
    <definedName name="SG_23_06">[6]AGUA!#REF!</definedName>
    <definedName name="SG_23_07" localSheetId="4">[6]AGUA!#REF!</definedName>
    <definedName name="SG_23_07" localSheetId="2">[6]AGUA!#REF!</definedName>
    <definedName name="SG_23_07">[6]AGUA!#REF!</definedName>
    <definedName name="SG_23_08" localSheetId="4">[6]AGUA!#REF!</definedName>
    <definedName name="SG_23_08" localSheetId="2">[6]AGUA!#REF!</definedName>
    <definedName name="SG_23_08">[6]AGUA!#REF!</definedName>
    <definedName name="SG_23_09" localSheetId="4">[6]AGUA!#REF!</definedName>
    <definedName name="SG_23_09" localSheetId="2">[6]AGUA!#REF!</definedName>
    <definedName name="SG_23_09">[6]AGUA!#REF!</definedName>
    <definedName name="SG_23_10" localSheetId="4">[6]AGUA!#REF!</definedName>
    <definedName name="SG_23_10" localSheetId="2">[6]AGUA!#REF!</definedName>
    <definedName name="SG_23_10">[6]AGUA!#REF!</definedName>
    <definedName name="SG_23_11" localSheetId="4">[6]AGUA!#REF!</definedName>
    <definedName name="SG_23_11" localSheetId="2">[6]AGUA!#REF!</definedName>
    <definedName name="SG_23_11">[6]AGUA!#REF!</definedName>
    <definedName name="SG_23_12" localSheetId="4">[6]AGUA!#REF!</definedName>
    <definedName name="SG_23_12" localSheetId="2">[6]AGUA!#REF!</definedName>
    <definedName name="SG_23_12">[6]AGUA!#REF!</definedName>
    <definedName name="SG_23_13" localSheetId="4">[6]AGUA!#REF!</definedName>
    <definedName name="SG_23_13" localSheetId="2">[6]AGUA!#REF!</definedName>
    <definedName name="SG_23_13">[6]AGUA!#REF!</definedName>
    <definedName name="SG_23_14" localSheetId="4">[6]AGUA!#REF!</definedName>
    <definedName name="SG_23_14" localSheetId="2">[6]AGUA!#REF!</definedName>
    <definedName name="SG_23_14">[6]AGUA!#REF!</definedName>
    <definedName name="SG_23_15" localSheetId="4">[6]AGUA!#REF!</definedName>
    <definedName name="SG_23_15" localSheetId="2">[6]AGUA!#REF!</definedName>
    <definedName name="SG_23_15">[6]AGUA!#REF!</definedName>
    <definedName name="SG_23_16" localSheetId="4">[6]AGUA!#REF!</definedName>
    <definedName name="SG_23_16" localSheetId="2">[6]AGUA!#REF!</definedName>
    <definedName name="SG_23_16">[6]AGUA!#REF!</definedName>
    <definedName name="SG_23_17" localSheetId="4">[6]AGUA!#REF!</definedName>
    <definedName name="SG_23_17" localSheetId="2">[6]AGUA!#REF!</definedName>
    <definedName name="SG_23_17">[6]AGUA!#REF!</definedName>
    <definedName name="SG_23_18" localSheetId="4">[6]AGUA!#REF!</definedName>
    <definedName name="SG_23_18" localSheetId="2">[6]AGUA!#REF!</definedName>
    <definedName name="SG_23_18">[6]AGUA!#REF!</definedName>
    <definedName name="SG_23_19" localSheetId="4">[6]AGUA!#REF!</definedName>
    <definedName name="SG_23_19" localSheetId="2">[6]AGUA!#REF!</definedName>
    <definedName name="SG_23_19">[6]AGUA!#REF!</definedName>
    <definedName name="SG_23_20" localSheetId="4">[6]AGUA!#REF!</definedName>
    <definedName name="SG_23_20" localSheetId="2">[6]AGUA!#REF!</definedName>
    <definedName name="SG_23_20">[6]AGUA!#REF!</definedName>
    <definedName name="SG_23_21" localSheetId="4">[6]AGUA!#REF!</definedName>
    <definedName name="SG_23_21" localSheetId="2">[6]AGUA!#REF!</definedName>
    <definedName name="SG_23_21">[6]AGUA!#REF!</definedName>
    <definedName name="SG_23_22" localSheetId="4">[6]AGUA!#REF!</definedName>
    <definedName name="SG_23_22" localSheetId="2">[6]AGUA!#REF!</definedName>
    <definedName name="SG_23_22">[6]AGUA!#REF!</definedName>
    <definedName name="SG_23_23" localSheetId="4">[6]AGUA!#REF!</definedName>
    <definedName name="SG_23_23" localSheetId="2">[6]AGUA!#REF!</definedName>
    <definedName name="SG_23_23">[6]AGUA!#REF!</definedName>
    <definedName name="SG_23_24" localSheetId="4">[6]AGUA!#REF!</definedName>
    <definedName name="SG_23_24" localSheetId="2">[6]AGUA!#REF!</definedName>
    <definedName name="SG_23_24">[6]AGUA!#REF!</definedName>
    <definedName name="SG_23_25" localSheetId="4">[6]AGUA!#REF!</definedName>
    <definedName name="SG_23_25" localSheetId="2">[6]AGUA!#REF!</definedName>
    <definedName name="SG_23_25">[6]AGUA!#REF!</definedName>
    <definedName name="SG_23_26" localSheetId="4">[6]AGUA!#REF!</definedName>
    <definedName name="SG_23_26" localSheetId="2">[6]AGUA!#REF!</definedName>
    <definedName name="SG_23_26">[6]AGUA!#REF!</definedName>
    <definedName name="SG_23_27" localSheetId="4">[6]AGUA!#REF!</definedName>
    <definedName name="SG_23_27" localSheetId="2">[6]AGUA!#REF!</definedName>
    <definedName name="SG_23_27">[6]AGUA!#REF!</definedName>
    <definedName name="SG_23_28" localSheetId="4">[6]AGUA!#REF!</definedName>
    <definedName name="SG_23_28" localSheetId="2">[6]AGUA!#REF!</definedName>
    <definedName name="SG_23_28">[6]AGUA!#REF!</definedName>
    <definedName name="SG_23_29" localSheetId="4">[6]AGUA!#REF!</definedName>
    <definedName name="SG_23_29" localSheetId="2">[6]AGUA!#REF!</definedName>
    <definedName name="SG_23_29">[6]AGUA!#REF!</definedName>
    <definedName name="SG_23_30" localSheetId="4">[6]AGUA!#REF!</definedName>
    <definedName name="SG_23_30" localSheetId="2">[6]AGUA!#REF!</definedName>
    <definedName name="SG_23_30">[6]AGUA!#REF!</definedName>
    <definedName name="SG_24_01" localSheetId="4">[6]AGUA!#REF!</definedName>
    <definedName name="SG_24_01" localSheetId="2">[6]AGUA!#REF!</definedName>
    <definedName name="SG_24_01">[6]AGUA!#REF!</definedName>
    <definedName name="SG_24_02" localSheetId="4">[6]AGUA!#REF!</definedName>
    <definedName name="SG_24_02" localSheetId="2">[6]AGUA!#REF!</definedName>
    <definedName name="SG_24_02">[6]AGUA!#REF!</definedName>
    <definedName name="SG_24_03" localSheetId="4">[6]AGUA!#REF!</definedName>
    <definedName name="SG_24_03" localSheetId="2">[6]AGUA!#REF!</definedName>
    <definedName name="SG_24_03">[6]AGUA!#REF!</definedName>
    <definedName name="SG_24_04" localSheetId="4">[6]AGUA!#REF!</definedName>
    <definedName name="SG_24_04" localSheetId="2">[6]AGUA!#REF!</definedName>
    <definedName name="SG_24_04">[6]AGUA!#REF!</definedName>
    <definedName name="SG_24_05" localSheetId="4">[6]AGUA!#REF!</definedName>
    <definedName name="SG_24_05" localSheetId="2">[6]AGUA!#REF!</definedName>
    <definedName name="SG_24_05">[6]AGUA!#REF!</definedName>
    <definedName name="SG_24_06" localSheetId="4">[6]AGUA!#REF!</definedName>
    <definedName name="SG_24_06" localSheetId="2">[6]AGUA!#REF!</definedName>
    <definedName name="SG_24_06">[6]AGUA!#REF!</definedName>
    <definedName name="SG_24_07" localSheetId="4">[6]AGUA!#REF!</definedName>
    <definedName name="SG_24_07" localSheetId="2">[6]AGUA!#REF!</definedName>
    <definedName name="SG_24_07">[6]AGUA!#REF!</definedName>
    <definedName name="SG_24_08" localSheetId="4">[6]AGUA!#REF!</definedName>
    <definedName name="SG_24_08" localSheetId="2">[6]AGUA!#REF!</definedName>
    <definedName name="SG_24_08">[6]AGUA!#REF!</definedName>
    <definedName name="SG_24_09" localSheetId="4">[6]AGUA!#REF!</definedName>
    <definedName name="SG_24_09" localSheetId="2">[6]AGUA!#REF!</definedName>
    <definedName name="SG_24_09">[6]AGUA!#REF!</definedName>
    <definedName name="SG_24_10" localSheetId="4">[6]AGUA!#REF!</definedName>
    <definedName name="SG_24_10" localSheetId="2">[6]AGUA!#REF!</definedName>
    <definedName name="SG_24_10">[6]AGUA!#REF!</definedName>
    <definedName name="SG_24_11" localSheetId="4">[6]AGUA!#REF!</definedName>
    <definedName name="SG_24_11" localSheetId="2">[6]AGUA!#REF!</definedName>
    <definedName name="SG_24_11">[6]AGUA!#REF!</definedName>
    <definedName name="SG_24_12" localSheetId="4">[6]AGUA!#REF!</definedName>
    <definedName name="SG_24_12" localSheetId="2">[6]AGUA!#REF!</definedName>
    <definedName name="SG_24_12">[6]AGUA!#REF!</definedName>
    <definedName name="SG_24_13" localSheetId="4">[6]AGUA!#REF!</definedName>
    <definedName name="SG_24_13" localSheetId="2">[6]AGUA!#REF!</definedName>
    <definedName name="SG_24_13">[6]AGUA!#REF!</definedName>
    <definedName name="SG_24_14" localSheetId="4">[6]AGUA!#REF!</definedName>
    <definedName name="SG_24_14" localSheetId="2">[6]AGUA!#REF!</definedName>
    <definedName name="SG_24_14">[6]AGUA!#REF!</definedName>
    <definedName name="SG_24_15" localSheetId="4">[6]AGUA!#REF!</definedName>
    <definedName name="SG_24_15" localSheetId="2">[6]AGUA!#REF!</definedName>
    <definedName name="SG_24_15">[6]AGUA!#REF!</definedName>
    <definedName name="SG_24_16" localSheetId="4">[6]AGUA!#REF!</definedName>
    <definedName name="SG_24_16" localSheetId="2">[6]AGUA!#REF!</definedName>
    <definedName name="SG_24_16">[6]AGUA!#REF!</definedName>
    <definedName name="SG_24_17" localSheetId="4">[6]AGUA!#REF!</definedName>
    <definedName name="SG_24_17" localSheetId="2">[6]AGUA!#REF!</definedName>
    <definedName name="SG_24_17">[6]AGUA!#REF!</definedName>
    <definedName name="SG_24_18" localSheetId="4">[6]AGUA!#REF!</definedName>
    <definedName name="SG_24_18" localSheetId="2">[6]AGUA!#REF!</definedName>
    <definedName name="SG_24_18">[6]AGUA!#REF!</definedName>
    <definedName name="SG_24_19" localSheetId="4">[6]AGUA!#REF!</definedName>
    <definedName name="SG_24_19" localSheetId="2">[6]AGUA!#REF!</definedName>
    <definedName name="SG_24_19">[6]AGUA!#REF!</definedName>
    <definedName name="SG_24_20" localSheetId="4">[6]AGUA!#REF!</definedName>
    <definedName name="SG_24_20" localSheetId="2">[6]AGUA!#REF!</definedName>
    <definedName name="SG_24_20">[6]AGUA!#REF!</definedName>
    <definedName name="SG_24_21" localSheetId="4">[6]AGUA!#REF!</definedName>
    <definedName name="SG_24_21" localSheetId="2">[6]AGUA!#REF!</definedName>
    <definedName name="SG_24_21">[6]AGUA!#REF!</definedName>
    <definedName name="SG_24_22" localSheetId="4">[6]AGUA!#REF!</definedName>
    <definedName name="SG_24_22" localSheetId="2">[6]AGUA!#REF!</definedName>
    <definedName name="SG_24_22">[6]AGUA!#REF!</definedName>
    <definedName name="SG_24_23" localSheetId="4">[6]AGUA!#REF!</definedName>
    <definedName name="SG_24_23" localSheetId="2">[6]AGUA!#REF!</definedName>
    <definedName name="SG_24_23">[6]AGUA!#REF!</definedName>
    <definedName name="SG_24_24" localSheetId="4">[6]AGUA!#REF!</definedName>
    <definedName name="SG_24_24" localSheetId="2">[6]AGUA!#REF!</definedName>
    <definedName name="SG_24_24">[6]AGUA!#REF!</definedName>
    <definedName name="SG_24_25" localSheetId="4">[6]AGUA!#REF!</definedName>
    <definedName name="SG_24_25" localSheetId="2">[6]AGUA!#REF!</definedName>
    <definedName name="SG_24_25">[6]AGUA!#REF!</definedName>
    <definedName name="SG_24_26" localSheetId="4">[6]AGUA!#REF!</definedName>
    <definedName name="SG_24_26" localSheetId="2">[6]AGUA!#REF!</definedName>
    <definedName name="SG_24_26">[6]AGUA!#REF!</definedName>
    <definedName name="SG_24_27" localSheetId="4">[6]AGUA!#REF!</definedName>
    <definedName name="SG_24_27" localSheetId="2">[6]AGUA!#REF!</definedName>
    <definedName name="SG_24_27">[6]AGUA!#REF!</definedName>
    <definedName name="SG_24_28" localSheetId="4">[6]AGUA!#REF!</definedName>
    <definedName name="SG_24_28" localSheetId="2">[6]AGUA!#REF!</definedName>
    <definedName name="SG_24_28">[6]AGUA!#REF!</definedName>
    <definedName name="SG_24_29" localSheetId="4">[6]AGUA!#REF!</definedName>
    <definedName name="SG_24_29" localSheetId="2">[6]AGUA!#REF!</definedName>
    <definedName name="SG_24_29">[6]AGUA!#REF!</definedName>
    <definedName name="SG_24_30" localSheetId="4">[6]AGUA!#REF!</definedName>
    <definedName name="SG_24_30" localSheetId="2">[6]AGUA!#REF!</definedName>
    <definedName name="SG_24_30">[6]AGUA!#REF!</definedName>
    <definedName name="SG_25_01" localSheetId="4">[6]AGUA!#REF!</definedName>
    <definedName name="SG_25_01" localSheetId="2">[6]AGUA!#REF!</definedName>
    <definedName name="SG_25_01">[6]AGUA!#REF!</definedName>
    <definedName name="SG_25_02" localSheetId="4">[6]AGUA!#REF!</definedName>
    <definedName name="SG_25_02" localSheetId="2">[6]AGUA!#REF!</definedName>
    <definedName name="SG_25_02">[6]AGUA!#REF!</definedName>
    <definedName name="SG_25_03" localSheetId="4">[6]AGUA!#REF!</definedName>
    <definedName name="SG_25_03" localSheetId="2">[6]AGUA!#REF!</definedName>
    <definedName name="SG_25_03">[6]AGUA!#REF!</definedName>
    <definedName name="SG_25_04" localSheetId="4">[6]AGUA!#REF!</definedName>
    <definedName name="SG_25_04" localSheetId="2">[6]AGUA!#REF!</definedName>
    <definedName name="SG_25_04">[6]AGUA!#REF!</definedName>
    <definedName name="SG_25_05" localSheetId="4">[6]AGUA!#REF!</definedName>
    <definedName name="SG_25_05" localSheetId="2">[6]AGUA!#REF!</definedName>
    <definedName name="SG_25_05">[6]AGUA!#REF!</definedName>
    <definedName name="SG_25_06" localSheetId="4">[6]AGUA!#REF!</definedName>
    <definedName name="SG_25_06" localSheetId="2">[6]AGUA!#REF!</definedName>
    <definedName name="SG_25_06">[6]AGUA!#REF!</definedName>
    <definedName name="SG_25_07" localSheetId="4">[6]AGUA!#REF!</definedName>
    <definedName name="SG_25_07" localSheetId="2">[6]AGUA!#REF!</definedName>
    <definedName name="SG_25_07">[6]AGUA!#REF!</definedName>
    <definedName name="SG_25_08" localSheetId="4">[6]AGUA!#REF!</definedName>
    <definedName name="SG_25_08" localSheetId="2">[6]AGUA!#REF!</definedName>
    <definedName name="SG_25_08">[6]AGUA!#REF!</definedName>
    <definedName name="SG_25_09" localSheetId="4">[6]AGUA!#REF!</definedName>
    <definedName name="SG_25_09" localSheetId="2">[6]AGUA!#REF!</definedName>
    <definedName name="SG_25_09">[6]AGUA!#REF!</definedName>
    <definedName name="SG_25_10" localSheetId="4">[6]AGUA!#REF!</definedName>
    <definedName name="SG_25_10" localSheetId="2">[6]AGUA!#REF!</definedName>
    <definedName name="SG_25_10">[6]AGUA!#REF!</definedName>
    <definedName name="SG_25_11" localSheetId="4">[6]AGUA!#REF!</definedName>
    <definedName name="SG_25_11" localSheetId="2">[6]AGUA!#REF!</definedName>
    <definedName name="SG_25_11">[6]AGUA!#REF!</definedName>
    <definedName name="SG_25_12" localSheetId="4">[6]AGUA!#REF!</definedName>
    <definedName name="SG_25_12" localSheetId="2">[6]AGUA!#REF!</definedName>
    <definedName name="SG_25_12">[6]AGUA!#REF!</definedName>
    <definedName name="SG_25_13" localSheetId="4">[6]AGUA!#REF!</definedName>
    <definedName name="SG_25_13" localSheetId="2">[6]AGUA!#REF!</definedName>
    <definedName name="SG_25_13">[6]AGUA!#REF!</definedName>
    <definedName name="SG_25_14" localSheetId="4">[6]AGUA!#REF!</definedName>
    <definedName name="SG_25_14" localSheetId="2">[6]AGUA!#REF!</definedName>
    <definedName name="SG_25_14">[6]AGUA!#REF!</definedName>
    <definedName name="SG_25_15" localSheetId="4">[6]AGUA!#REF!</definedName>
    <definedName name="SG_25_15" localSheetId="2">[6]AGUA!#REF!</definedName>
    <definedName name="SG_25_15">[6]AGUA!#REF!</definedName>
    <definedName name="SG_25_16" localSheetId="4">[6]AGUA!#REF!</definedName>
    <definedName name="SG_25_16" localSheetId="2">[6]AGUA!#REF!</definedName>
    <definedName name="SG_25_16">[6]AGUA!#REF!</definedName>
    <definedName name="SG_25_17" localSheetId="4">[6]AGUA!#REF!</definedName>
    <definedName name="SG_25_17" localSheetId="2">[6]AGUA!#REF!</definedName>
    <definedName name="SG_25_17">[6]AGUA!#REF!</definedName>
    <definedName name="SG_25_18" localSheetId="4">[6]AGUA!#REF!</definedName>
    <definedName name="SG_25_18" localSheetId="2">[6]AGUA!#REF!</definedName>
    <definedName name="SG_25_18">[6]AGUA!#REF!</definedName>
    <definedName name="SG_25_19" localSheetId="4">[6]AGUA!#REF!</definedName>
    <definedName name="SG_25_19" localSheetId="2">[6]AGUA!#REF!</definedName>
    <definedName name="SG_25_19">[6]AGUA!#REF!</definedName>
    <definedName name="SG_25_20" localSheetId="4">[6]AGUA!#REF!</definedName>
    <definedName name="SG_25_20" localSheetId="2">[6]AGUA!#REF!</definedName>
    <definedName name="SG_25_20">[6]AGUA!#REF!</definedName>
    <definedName name="SG_25_21" localSheetId="4">[6]AGUA!#REF!</definedName>
    <definedName name="SG_25_21" localSheetId="2">[6]AGUA!#REF!</definedName>
    <definedName name="SG_25_21">[6]AGUA!#REF!</definedName>
    <definedName name="SG_25_22" localSheetId="4">[6]AGUA!#REF!</definedName>
    <definedName name="SG_25_22" localSheetId="2">[6]AGUA!#REF!</definedName>
    <definedName name="SG_25_22">[6]AGUA!#REF!</definedName>
    <definedName name="SG_25_23" localSheetId="4">[6]AGUA!#REF!</definedName>
    <definedName name="SG_25_23" localSheetId="2">[6]AGUA!#REF!</definedName>
    <definedName name="SG_25_23">[6]AGUA!#REF!</definedName>
    <definedName name="SG_25_24" localSheetId="4">[6]AGUA!#REF!</definedName>
    <definedName name="SG_25_24" localSheetId="2">[6]AGUA!#REF!</definedName>
    <definedName name="SG_25_24">[6]AGUA!#REF!</definedName>
    <definedName name="SG_25_25" localSheetId="4">[6]AGUA!#REF!</definedName>
    <definedName name="SG_25_25" localSheetId="2">[6]AGUA!#REF!</definedName>
    <definedName name="SG_25_25">[6]AGUA!#REF!</definedName>
    <definedName name="SG_25_26" localSheetId="4">[6]AGUA!#REF!</definedName>
    <definedName name="SG_25_26" localSheetId="2">[6]AGUA!#REF!</definedName>
    <definedName name="SG_25_26">[6]AGUA!#REF!</definedName>
    <definedName name="SG_25_27" localSheetId="4">[6]AGUA!#REF!</definedName>
    <definedName name="SG_25_27" localSheetId="2">[6]AGUA!#REF!</definedName>
    <definedName name="SG_25_27">[6]AGUA!#REF!</definedName>
    <definedName name="SG_25_28" localSheetId="4">[6]AGUA!#REF!</definedName>
    <definedName name="SG_25_28" localSheetId="2">[6]AGUA!#REF!</definedName>
    <definedName name="SG_25_28">[6]AGUA!#REF!</definedName>
    <definedName name="SG_25_29" localSheetId="4">[6]AGUA!#REF!</definedName>
    <definedName name="SG_25_29" localSheetId="2">[6]AGUA!#REF!</definedName>
    <definedName name="SG_25_29">[6]AGUA!#REF!</definedName>
    <definedName name="SG_25_30" localSheetId="4">[6]AGUA!#REF!</definedName>
    <definedName name="SG_25_30" localSheetId="2">[6]AGUA!#REF!</definedName>
    <definedName name="SG_25_30">[6]AGUA!#REF!</definedName>
    <definedName name="SG_26_01" localSheetId="4">[6]AGUA!#REF!</definedName>
    <definedName name="SG_26_01" localSheetId="2">[6]AGUA!#REF!</definedName>
    <definedName name="SG_26_01">[6]AGUA!#REF!</definedName>
    <definedName name="SG_26_02" localSheetId="4">[6]AGUA!#REF!</definedName>
    <definedName name="SG_26_02" localSheetId="2">[6]AGUA!#REF!</definedName>
    <definedName name="SG_26_02">[6]AGUA!#REF!</definedName>
    <definedName name="SG_26_03" localSheetId="4">[6]AGUA!#REF!</definedName>
    <definedName name="SG_26_03" localSheetId="2">[6]AGUA!#REF!</definedName>
    <definedName name="SG_26_03">[6]AGUA!#REF!</definedName>
    <definedName name="SG_26_04" localSheetId="4">[6]AGUA!#REF!</definedName>
    <definedName name="SG_26_04" localSheetId="2">[6]AGUA!#REF!</definedName>
    <definedName name="SG_26_04">[6]AGUA!#REF!</definedName>
    <definedName name="SG_26_05" localSheetId="4">[6]AGUA!#REF!</definedName>
    <definedName name="SG_26_05" localSheetId="2">[6]AGUA!#REF!</definedName>
    <definedName name="SG_26_05">[6]AGUA!#REF!</definedName>
    <definedName name="SG_26_06" localSheetId="4">[6]AGUA!#REF!</definedName>
    <definedName name="SG_26_06" localSheetId="2">[6]AGUA!#REF!</definedName>
    <definedName name="SG_26_06">[6]AGUA!#REF!</definedName>
    <definedName name="SG_26_07" localSheetId="4">[6]AGUA!#REF!</definedName>
    <definedName name="SG_26_07" localSheetId="2">[6]AGUA!#REF!</definedName>
    <definedName name="SG_26_07">[6]AGUA!#REF!</definedName>
    <definedName name="SG_26_08" localSheetId="4">[6]AGUA!#REF!</definedName>
    <definedName name="SG_26_08" localSheetId="2">[6]AGUA!#REF!</definedName>
    <definedName name="SG_26_08">[6]AGUA!#REF!</definedName>
    <definedName name="SG_26_09" localSheetId="4">[6]AGUA!#REF!</definedName>
    <definedName name="SG_26_09" localSheetId="2">[6]AGUA!#REF!</definedName>
    <definedName name="SG_26_09">[6]AGUA!#REF!</definedName>
    <definedName name="SG_26_10" localSheetId="4">[6]AGUA!#REF!</definedName>
    <definedName name="SG_26_10" localSheetId="2">[6]AGUA!#REF!</definedName>
    <definedName name="SG_26_10">[6]AGUA!#REF!</definedName>
    <definedName name="SG_26_11" localSheetId="4">[6]AGUA!#REF!</definedName>
    <definedName name="SG_26_11" localSheetId="2">[6]AGUA!#REF!</definedName>
    <definedName name="SG_26_11">[6]AGUA!#REF!</definedName>
    <definedName name="SG_26_12" localSheetId="4">[6]AGUA!#REF!</definedName>
    <definedName name="SG_26_12" localSheetId="2">[6]AGUA!#REF!</definedName>
    <definedName name="SG_26_12">[6]AGUA!#REF!</definedName>
    <definedName name="SG_26_13" localSheetId="4">[6]AGUA!#REF!</definedName>
    <definedName name="SG_26_13" localSheetId="2">[6]AGUA!#REF!</definedName>
    <definedName name="SG_26_13">[6]AGUA!#REF!</definedName>
    <definedName name="SG_26_14" localSheetId="4">[6]AGUA!#REF!</definedName>
    <definedName name="SG_26_14" localSheetId="2">[6]AGUA!#REF!</definedName>
    <definedName name="SG_26_14">[6]AGUA!#REF!</definedName>
    <definedName name="SG_26_15" localSheetId="4">[6]AGUA!#REF!</definedName>
    <definedName name="SG_26_15" localSheetId="2">[6]AGUA!#REF!</definedName>
    <definedName name="SG_26_15">[6]AGUA!#REF!</definedName>
    <definedName name="SG_26_16" localSheetId="4">[6]AGUA!#REF!</definedName>
    <definedName name="SG_26_16" localSheetId="2">[6]AGUA!#REF!</definedName>
    <definedName name="SG_26_16">[6]AGUA!#REF!</definedName>
    <definedName name="SG_26_17" localSheetId="4">[6]AGUA!#REF!</definedName>
    <definedName name="SG_26_17" localSheetId="2">[6]AGUA!#REF!</definedName>
    <definedName name="SG_26_17">[6]AGUA!#REF!</definedName>
    <definedName name="SG_26_18" localSheetId="4">[6]AGUA!#REF!</definedName>
    <definedName name="SG_26_18" localSheetId="2">[6]AGUA!#REF!</definedName>
    <definedName name="SG_26_18">[6]AGUA!#REF!</definedName>
    <definedName name="SG_26_19" localSheetId="4">[6]AGUA!#REF!</definedName>
    <definedName name="SG_26_19" localSheetId="2">[6]AGUA!#REF!</definedName>
    <definedName name="SG_26_19">[6]AGUA!#REF!</definedName>
    <definedName name="SG_26_20" localSheetId="4">[6]AGUA!#REF!</definedName>
    <definedName name="SG_26_20" localSheetId="2">[6]AGUA!#REF!</definedName>
    <definedName name="SG_26_20">[6]AGUA!#REF!</definedName>
    <definedName name="SG_26_21" localSheetId="4">[6]AGUA!#REF!</definedName>
    <definedName name="SG_26_21" localSheetId="2">[6]AGUA!#REF!</definedName>
    <definedName name="SG_26_21">[6]AGUA!#REF!</definedName>
    <definedName name="SG_26_22" localSheetId="4">[6]AGUA!#REF!</definedName>
    <definedName name="SG_26_22" localSheetId="2">[6]AGUA!#REF!</definedName>
    <definedName name="SG_26_22">[6]AGUA!#REF!</definedName>
    <definedName name="SG_26_23" localSheetId="4">[6]AGUA!#REF!</definedName>
    <definedName name="SG_26_23" localSheetId="2">[6]AGUA!#REF!</definedName>
    <definedName name="SG_26_23">[6]AGUA!#REF!</definedName>
    <definedName name="SG_26_24" localSheetId="4">[6]AGUA!#REF!</definedName>
    <definedName name="SG_26_24" localSheetId="2">[6]AGUA!#REF!</definedName>
    <definedName name="SG_26_24">[6]AGUA!#REF!</definedName>
    <definedName name="SG_26_25" localSheetId="4">[6]AGUA!#REF!</definedName>
    <definedName name="SG_26_25" localSheetId="2">[6]AGUA!#REF!</definedName>
    <definedName name="SG_26_25">[6]AGUA!#REF!</definedName>
    <definedName name="SG_26_26" localSheetId="4">[6]AGUA!#REF!</definedName>
    <definedName name="SG_26_26" localSheetId="2">[6]AGUA!#REF!</definedName>
    <definedName name="SG_26_26">[6]AGUA!#REF!</definedName>
    <definedName name="SG_26_27" localSheetId="4">[6]AGUA!#REF!</definedName>
    <definedName name="SG_26_27" localSheetId="2">[6]AGUA!#REF!</definedName>
    <definedName name="SG_26_27">[6]AGUA!#REF!</definedName>
    <definedName name="SG_26_28" localSheetId="4">[6]AGUA!#REF!</definedName>
    <definedName name="SG_26_28" localSheetId="2">[6]AGUA!#REF!</definedName>
    <definedName name="SG_26_28">[6]AGUA!#REF!</definedName>
    <definedName name="SG_26_29" localSheetId="4">[6]AGUA!#REF!</definedName>
    <definedName name="SG_26_29" localSheetId="2">[6]AGUA!#REF!</definedName>
    <definedName name="SG_26_29">[6]AGUA!#REF!</definedName>
    <definedName name="SG_26_30" localSheetId="4">[6]AGUA!#REF!</definedName>
    <definedName name="SG_26_30" localSheetId="2">[6]AGUA!#REF!</definedName>
    <definedName name="SG_26_30">[6]AGUA!#REF!</definedName>
    <definedName name="SG_27_01" localSheetId="4">[6]AGUA!#REF!</definedName>
    <definedName name="SG_27_01" localSheetId="2">[6]AGUA!#REF!</definedName>
    <definedName name="SG_27_01">[6]AGUA!#REF!</definedName>
    <definedName name="SG_27_02" localSheetId="4">[6]AGUA!#REF!</definedName>
    <definedName name="SG_27_02" localSheetId="2">[6]AGUA!#REF!</definedName>
    <definedName name="SG_27_02">[6]AGUA!#REF!</definedName>
    <definedName name="SG_27_03" localSheetId="4">[6]AGUA!#REF!</definedName>
    <definedName name="SG_27_03" localSheetId="2">[6]AGUA!#REF!</definedName>
    <definedName name="SG_27_03">[6]AGUA!#REF!</definedName>
    <definedName name="SG_27_04" localSheetId="4">[6]AGUA!#REF!</definedName>
    <definedName name="SG_27_04" localSheetId="2">[6]AGUA!#REF!</definedName>
    <definedName name="SG_27_04">[6]AGUA!#REF!</definedName>
    <definedName name="SG_27_05" localSheetId="4">[6]AGUA!#REF!</definedName>
    <definedName name="SG_27_05" localSheetId="2">[6]AGUA!#REF!</definedName>
    <definedName name="SG_27_05">[6]AGUA!#REF!</definedName>
    <definedName name="SG_27_06" localSheetId="4">[6]AGUA!#REF!</definedName>
    <definedName name="SG_27_06" localSheetId="2">[6]AGUA!#REF!</definedName>
    <definedName name="SG_27_06">[6]AGUA!#REF!</definedName>
    <definedName name="SG_27_07" localSheetId="4">[6]AGUA!#REF!</definedName>
    <definedName name="SG_27_07" localSheetId="2">[6]AGUA!#REF!</definedName>
    <definedName name="SG_27_07">[6]AGUA!#REF!</definedName>
    <definedName name="SG_27_08" localSheetId="4">[6]AGUA!#REF!</definedName>
    <definedName name="SG_27_08" localSheetId="2">[6]AGUA!#REF!</definedName>
    <definedName name="SG_27_08">[6]AGUA!#REF!</definedName>
    <definedName name="SG_27_09" localSheetId="4">[6]AGUA!#REF!</definedName>
    <definedName name="SG_27_09" localSheetId="2">[6]AGUA!#REF!</definedName>
    <definedName name="SG_27_09">[6]AGUA!#REF!</definedName>
    <definedName name="SG_27_10" localSheetId="4">[6]AGUA!#REF!</definedName>
    <definedName name="SG_27_10" localSheetId="2">[6]AGUA!#REF!</definedName>
    <definedName name="SG_27_10">[6]AGUA!#REF!</definedName>
    <definedName name="SG_27_11" localSheetId="4">[6]AGUA!#REF!</definedName>
    <definedName name="SG_27_11" localSheetId="2">[6]AGUA!#REF!</definedName>
    <definedName name="SG_27_11">[6]AGUA!#REF!</definedName>
    <definedName name="SG_27_12" localSheetId="4">[6]AGUA!#REF!</definedName>
    <definedName name="SG_27_12" localSheetId="2">[6]AGUA!#REF!</definedName>
    <definedName name="SG_27_12">[6]AGUA!#REF!</definedName>
    <definedName name="SG_27_13" localSheetId="4">[6]AGUA!#REF!</definedName>
    <definedName name="SG_27_13" localSheetId="2">[6]AGUA!#REF!</definedName>
    <definedName name="SG_27_13">[6]AGUA!#REF!</definedName>
    <definedName name="SG_27_14" localSheetId="4">[6]AGUA!#REF!</definedName>
    <definedName name="SG_27_14" localSheetId="2">[6]AGUA!#REF!</definedName>
    <definedName name="SG_27_14">[6]AGUA!#REF!</definedName>
    <definedName name="SG_27_15" localSheetId="4">[6]AGUA!#REF!</definedName>
    <definedName name="SG_27_15" localSheetId="2">[6]AGUA!#REF!</definedName>
    <definedName name="SG_27_15">[6]AGUA!#REF!</definedName>
    <definedName name="SG_27_16" localSheetId="4">[6]AGUA!#REF!</definedName>
    <definedName name="SG_27_16" localSheetId="2">[6]AGUA!#REF!</definedName>
    <definedName name="SG_27_16">[6]AGUA!#REF!</definedName>
    <definedName name="SG_27_17" localSheetId="4">[6]AGUA!#REF!</definedName>
    <definedName name="SG_27_17" localSheetId="2">[6]AGUA!#REF!</definedName>
    <definedName name="SG_27_17">[6]AGUA!#REF!</definedName>
    <definedName name="SG_27_18" localSheetId="4">[6]AGUA!#REF!</definedName>
    <definedName name="SG_27_18" localSheetId="2">[6]AGUA!#REF!</definedName>
    <definedName name="SG_27_18">[6]AGUA!#REF!</definedName>
    <definedName name="SG_27_19" localSheetId="4">[6]AGUA!#REF!</definedName>
    <definedName name="SG_27_19" localSheetId="2">[6]AGUA!#REF!</definedName>
    <definedName name="SG_27_19">[6]AGUA!#REF!</definedName>
    <definedName name="SG_27_20" localSheetId="4">[6]AGUA!#REF!</definedName>
    <definedName name="SG_27_20" localSheetId="2">[6]AGUA!#REF!</definedName>
    <definedName name="SG_27_20">[6]AGUA!#REF!</definedName>
    <definedName name="SG_27_21" localSheetId="4">[6]AGUA!#REF!</definedName>
    <definedName name="SG_27_21" localSheetId="2">[6]AGUA!#REF!</definedName>
    <definedName name="SG_27_21">[6]AGUA!#REF!</definedName>
    <definedName name="SG_27_22" localSheetId="4">[6]AGUA!#REF!</definedName>
    <definedName name="SG_27_22" localSheetId="2">[6]AGUA!#REF!</definedName>
    <definedName name="SG_27_22">[6]AGUA!#REF!</definedName>
    <definedName name="SG_27_23" localSheetId="4">[6]AGUA!#REF!</definedName>
    <definedName name="SG_27_23" localSheetId="2">[6]AGUA!#REF!</definedName>
    <definedName name="SG_27_23">[6]AGUA!#REF!</definedName>
    <definedName name="SG_27_24" localSheetId="4">[6]AGUA!#REF!</definedName>
    <definedName name="SG_27_24" localSheetId="2">[6]AGUA!#REF!</definedName>
    <definedName name="SG_27_24">[6]AGUA!#REF!</definedName>
    <definedName name="SG_27_25" localSheetId="4">[6]AGUA!#REF!</definedName>
    <definedName name="SG_27_25" localSheetId="2">[6]AGUA!#REF!</definedName>
    <definedName name="SG_27_25">[6]AGUA!#REF!</definedName>
    <definedName name="SG_27_26" localSheetId="4">[6]AGUA!#REF!</definedName>
    <definedName name="SG_27_26" localSheetId="2">[6]AGUA!#REF!</definedName>
    <definedName name="SG_27_26">[6]AGUA!#REF!</definedName>
    <definedName name="SG_27_27" localSheetId="4">[6]AGUA!#REF!</definedName>
    <definedName name="SG_27_27" localSheetId="2">[6]AGUA!#REF!</definedName>
    <definedName name="SG_27_27">[6]AGUA!#REF!</definedName>
    <definedName name="SG_27_28" localSheetId="4">[6]AGUA!#REF!</definedName>
    <definedName name="SG_27_28" localSheetId="2">[6]AGUA!#REF!</definedName>
    <definedName name="SG_27_28">[6]AGUA!#REF!</definedName>
    <definedName name="SG_27_29" localSheetId="4">[6]AGUA!#REF!</definedName>
    <definedName name="SG_27_29" localSheetId="2">[6]AGUA!#REF!</definedName>
    <definedName name="SG_27_29">[6]AGUA!#REF!</definedName>
    <definedName name="SG_27_30" localSheetId="4">[6]AGUA!#REF!</definedName>
    <definedName name="SG_27_30" localSheetId="2">[6]AGUA!#REF!</definedName>
    <definedName name="SG_27_30">[6]AGUA!#REF!</definedName>
    <definedName name="SG_28_01" localSheetId="4">[6]AGUA!#REF!</definedName>
    <definedName name="SG_28_01" localSheetId="2">[6]AGUA!#REF!</definedName>
    <definedName name="SG_28_01">[6]AGUA!#REF!</definedName>
    <definedName name="SG_28_02" localSheetId="4">[6]AGUA!#REF!</definedName>
    <definedName name="SG_28_02" localSheetId="2">[6]AGUA!#REF!</definedName>
    <definedName name="SG_28_02">[6]AGUA!#REF!</definedName>
    <definedName name="SG_28_03" localSheetId="4">[6]AGUA!#REF!</definedName>
    <definedName name="SG_28_03" localSheetId="2">[6]AGUA!#REF!</definedName>
    <definedName name="SG_28_03">[6]AGUA!#REF!</definedName>
    <definedName name="SG_28_04" localSheetId="4">[6]AGUA!#REF!</definedName>
    <definedName name="SG_28_04" localSheetId="2">[6]AGUA!#REF!</definedName>
    <definedName name="SG_28_04">[6]AGUA!#REF!</definedName>
    <definedName name="SG_28_05" localSheetId="4">[6]AGUA!#REF!</definedName>
    <definedName name="SG_28_05" localSheetId="2">[6]AGUA!#REF!</definedName>
    <definedName name="SG_28_05">[6]AGUA!#REF!</definedName>
    <definedName name="SG_28_06" localSheetId="4">[6]AGUA!#REF!</definedName>
    <definedName name="SG_28_06" localSheetId="2">[6]AGUA!#REF!</definedName>
    <definedName name="SG_28_06">[6]AGUA!#REF!</definedName>
    <definedName name="SG_28_07" localSheetId="4">[6]AGUA!#REF!</definedName>
    <definedName name="SG_28_07" localSheetId="2">[6]AGUA!#REF!</definedName>
    <definedName name="SG_28_07">[6]AGUA!#REF!</definedName>
    <definedName name="SG_28_08" localSheetId="4">[6]AGUA!#REF!</definedName>
    <definedName name="SG_28_08" localSheetId="2">[6]AGUA!#REF!</definedName>
    <definedName name="SG_28_08">[6]AGUA!#REF!</definedName>
    <definedName name="SG_28_09" localSheetId="4">[6]AGUA!#REF!</definedName>
    <definedName name="SG_28_09" localSheetId="2">[6]AGUA!#REF!</definedName>
    <definedName name="SG_28_09">[6]AGUA!#REF!</definedName>
    <definedName name="SG_28_10" localSheetId="4">[6]AGUA!#REF!</definedName>
    <definedName name="SG_28_10" localSheetId="2">[6]AGUA!#REF!</definedName>
    <definedName name="SG_28_10">[6]AGUA!#REF!</definedName>
    <definedName name="SG_28_11" localSheetId="4">[6]AGUA!#REF!</definedName>
    <definedName name="SG_28_11" localSheetId="2">[6]AGUA!#REF!</definedName>
    <definedName name="SG_28_11">[6]AGUA!#REF!</definedName>
    <definedName name="SG_28_12" localSheetId="4">[6]AGUA!#REF!</definedName>
    <definedName name="SG_28_12" localSheetId="2">[6]AGUA!#REF!</definedName>
    <definedName name="SG_28_12">[6]AGUA!#REF!</definedName>
    <definedName name="SG_28_13" localSheetId="4">[6]AGUA!#REF!</definedName>
    <definedName name="SG_28_13" localSheetId="2">[6]AGUA!#REF!</definedName>
    <definedName name="SG_28_13">[6]AGUA!#REF!</definedName>
    <definedName name="SG_28_14" localSheetId="4">[6]AGUA!#REF!</definedName>
    <definedName name="SG_28_14" localSheetId="2">[6]AGUA!#REF!</definedName>
    <definedName name="SG_28_14">[6]AGUA!#REF!</definedName>
    <definedName name="SG_28_15" localSheetId="4">[6]AGUA!#REF!</definedName>
    <definedName name="SG_28_15" localSheetId="2">[6]AGUA!#REF!</definedName>
    <definedName name="SG_28_15">[6]AGUA!#REF!</definedName>
    <definedName name="SG_28_16" localSheetId="4">[6]AGUA!#REF!</definedName>
    <definedName name="SG_28_16" localSheetId="2">[6]AGUA!#REF!</definedName>
    <definedName name="SG_28_16">[6]AGUA!#REF!</definedName>
    <definedName name="SG_28_17" localSheetId="4">[6]AGUA!#REF!</definedName>
    <definedName name="SG_28_17" localSheetId="2">[6]AGUA!#REF!</definedName>
    <definedName name="SG_28_17">[6]AGUA!#REF!</definedName>
    <definedName name="SG_28_18" localSheetId="4">[6]AGUA!#REF!</definedName>
    <definedName name="SG_28_18" localSheetId="2">[6]AGUA!#REF!</definedName>
    <definedName name="SG_28_18">[6]AGUA!#REF!</definedName>
    <definedName name="SG_28_19" localSheetId="4">[6]AGUA!#REF!</definedName>
    <definedName name="SG_28_19" localSheetId="2">[6]AGUA!#REF!</definedName>
    <definedName name="SG_28_19">[6]AGUA!#REF!</definedName>
    <definedName name="SG_28_20" localSheetId="4">[6]AGUA!#REF!</definedName>
    <definedName name="SG_28_20" localSheetId="2">[6]AGUA!#REF!</definedName>
    <definedName name="SG_28_20">[6]AGUA!#REF!</definedName>
    <definedName name="SG_28_21" localSheetId="4">[6]AGUA!#REF!</definedName>
    <definedName name="SG_28_21" localSheetId="2">[6]AGUA!#REF!</definedName>
    <definedName name="SG_28_21">[6]AGUA!#REF!</definedName>
    <definedName name="SG_28_22" localSheetId="4">[6]AGUA!#REF!</definedName>
    <definedName name="SG_28_22" localSheetId="2">[6]AGUA!#REF!</definedName>
    <definedName name="SG_28_22">[6]AGUA!#REF!</definedName>
    <definedName name="SG_28_23" localSheetId="4">[6]AGUA!#REF!</definedName>
    <definedName name="SG_28_23" localSheetId="2">[6]AGUA!#REF!</definedName>
    <definedName name="SG_28_23">[6]AGUA!#REF!</definedName>
    <definedName name="SG_28_24" localSheetId="4">[6]AGUA!#REF!</definedName>
    <definedName name="SG_28_24" localSheetId="2">[6]AGUA!#REF!</definedName>
    <definedName name="SG_28_24">[6]AGUA!#REF!</definedName>
    <definedName name="SG_28_25" localSheetId="4">[6]AGUA!#REF!</definedName>
    <definedName name="SG_28_25" localSheetId="2">[6]AGUA!#REF!</definedName>
    <definedName name="SG_28_25">[6]AGUA!#REF!</definedName>
    <definedName name="SG_28_26" localSheetId="4">[6]AGUA!#REF!</definedName>
    <definedName name="SG_28_26" localSheetId="2">[6]AGUA!#REF!</definedName>
    <definedName name="SG_28_26">[6]AGUA!#REF!</definedName>
    <definedName name="SG_28_27" localSheetId="4">[6]AGUA!#REF!</definedName>
    <definedName name="SG_28_27" localSheetId="2">[6]AGUA!#REF!</definedName>
    <definedName name="SG_28_27">[6]AGUA!#REF!</definedName>
    <definedName name="SG_28_28" localSheetId="4">[6]AGUA!#REF!</definedName>
    <definedName name="SG_28_28" localSheetId="2">[6]AGUA!#REF!</definedName>
    <definedName name="SG_28_28">[6]AGUA!#REF!</definedName>
    <definedName name="SG_28_29" localSheetId="4">[6]AGUA!#REF!</definedName>
    <definedName name="SG_28_29" localSheetId="2">[6]AGUA!#REF!</definedName>
    <definedName name="SG_28_29">[6]AGUA!#REF!</definedName>
    <definedName name="SG_28_30" localSheetId="4">[6]AGUA!#REF!</definedName>
    <definedName name="SG_28_30" localSheetId="2">[6]AGUA!#REF!</definedName>
    <definedName name="SG_28_30">[6]AGUA!#REF!</definedName>
    <definedName name="SG_29_01" localSheetId="4">[6]AGUA!#REF!</definedName>
    <definedName name="SG_29_01" localSheetId="2">[6]AGUA!#REF!</definedName>
    <definedName name="SG_29_01">[6]AGUA!#REF!</definedName>
    <definedName name="SG_29_02" localSheetId="4">[6]AGUA!#REF!</definedName>
    <definedName name="SG_29_02" localSheetId="2">[6]AGUA!#REF!</definedName>
    <definedName name="SG_29_02">[6]AGUA!#REF!</definedName>
    <definedName name="SG_29_03" localSheetId="4">[6]AGUA!#REF!</definedName>
    <definedName name="SG_29_03" localSheetId="2">[6]AGUA!#REF!</definedName>
    <definedName name="SG_29_03">[6]AGUA!#REF!</definedName>
    <definedName name="SG_29_04" localSheetId="4">[6]AGUA!#REF!</definedName>
    <definedName name="SG_29_04" localSheetId="2">[6]AGUA!#REF!</definedName>
    <definedName name="SG_29_04">[6]AGUA!#REF!</definedName>
    <definedName name="SG_29_05" localSheetId="4">[6]AGUA!#REF!</definedName>
    <definedName name="SG_29_05" localSheetId="2">[6]AGUA!#REF!</definedName>
    <definedName name="SG_29_05">[6]AGUA!#REF!</definedName>
    <definedName name="SG_29_06" localSheetId="4">[6]AGUA!#REF!</definedName>
    <definedName name="SG_29_06" localSheetId="2">[6]AGUA!#REF!</definedName>
    <definedName name="SG_29_06">[6]AGUA!#REF!</definedName>
    <definedName name="SG_29_07" localSheetId="4">[6]AGUA!#REF!</definedName>
    <definedName name="SG_29_07" localSheetId="2">[6]AGUA!#REF!</definedName>
    <definedName name="SG_29_07">[6]AGUA!#REF!</definedName>
    <definedName name="SG_29_08" localSheetId="4">[6]AGUA!#REF!</definedName>
    <definedName name="SG_29_08" localSheetId="2">[6]AGUA!#REF!</definedName>
    <definedName name="SG_29_08">[6]AGUA!#REF!</definedName>
    <definedName name="SG_29_09" localSheetId="4">[6]AGUA!#REF!</definedName>
    <definedName name="SG_29_09" localSheetId="2">[6]AGUA!#REF!</definedName>
    <definedName name="SG_29_09">[6]AGUA!#REF!</definedName>
    <definedName name="SG_29_10" localSheetId="4">[6]AGUA!#REF!</definedName>
    <definedName name="SG_29_10" localSheetId="2">[6]AGUA!#REF!</definedName>
    <definedName name="SG_29_10">[6]AGUA!#REF!</definedName>
    <definedName name="SG_29_11" localSheetId="4">[6]AGUA!#REF!</definedName>
    <definedName name="SG_29_11" localSheetId="2">[6]AGUA!#REF!</definedName>
    <definedName name="SG_29_11">[6]AGUA!#REF!</definedName>
    <definedName name="SG_29_12" localSheetId="4">[6]AGUA!#REF!</definedName>
    <definedName name="SG_29_12" localSheetId="2">[6]AGUA!#REF!</definedName>
    <definedName name="SG_29_12">[6]AGUA!#REF!</definedName>
    <definedName name="SG_29_13" localSheetId="4">[6]AGUA!#REF!</definedName>
    <definedName name="SG_29_13" localSheetId="2">[6]AGUA!#REF!</definedName>
    <definedName name="SG_29_13">[6]AGUA!#REF!</definedName>
    <definedName name="SG_29_14" localSheetId="4">[6]AGUA!#REF!</definedName>
    <definedName name="SG_29_14" localSheetId="2">[6]AGUA!#REF!</definedName>
    <definedName name="SG_29_14">[6]AGUA!#REF!</definedName>
    <definedName name="SG_29_15" localSheetId="4">[6]AGUA!#REF!</definedName>
    <definedName name="SG_29_15" localSheetId="2">[6]AGUA!#REF!</definedName>
    <definedName name="SG_29_15">[6]AGUA!#REF!</definedName>
    <definedName name="SG_29_16" localSheetId="4">[6]AGUA!#REF!</definedName>
    <definedName name="SG_29_16" localSheetId="2">[6]AGUA!#REF!</definedName>
    <definedName name="SG_29_16">[6]AGUA!#REF!</definedName>
    <definedName name="SG_29_17" localSheetId="4">[6]AGUA!#REF!</definedName>
    <definedName name="SG_29_17" localSheetId="2">[6]AGUA!#REF!</definedName>
    <definedName name="SG_29_17">[6]AGUA!#REF!</definedName>
    <definedName name="SG_29_18" localSheetId="4">[6]AGUA!#REF!</definedName>
    <definedName name="SG_29_18" localSheetId="2">[6]AGUA!#REF!</definedName>
    <definedName name="SG_29_18">[6]AGUA!#REF!</definedName>
    <definedName name="SG_29_19" localSheetId="4">[6]AGUA!#REF!</definedName>
    <definedName name="SG_29_19" localSheetId="2">[6]AGUA!#REF!</definedName>
    <definedName name="SG_29_19">[6]AGUA!#REF!</definedName>
    <definedName name="SG_29_20" localSheetId="4">[6]AGUA!#REF!</definedName>
    <definedName name="SG_29_20" localSheetId="2">[6]AGUA!#REF!</definedName>
    <definedName name="SG_29_20">[6]AGUA!#REF!</definedName>
    <definedName name="SG_29_21" localSheetId="4">[6]AGUA!#REF!</definedName>
    <definedName name="SG_29_21" localSheetId="2">[6]AGUA!#REF!</definedName>
    <definedName name="SG_29_21">[6]AGUA!#REF!</definedName>
    <definedName name="SG_29_22" localSheetId="4">[6]AGUA!#REF!</definedName>
    <definedName name="SG_29_22" localSheetId="2">[6]AGUA!#REF!</definedName>
    <definedName name="SG_29_22">[6]AGUA!#REF!</definedName>
    <definedName name="SG_29_23" localSheetId="4">[6]AGUA!#REF!</definedName>
    <definedName name="SG_29_23" localSheetId="2">[6]AGUA!#REF!</definedName>
    <definedName name="SG_29_23">[6]AGUA!#REF!</definedName>
    <definedName name="SG_29_24" localSheetId="4">[6]AGUA!#REF!</definedName>
    <definedName name="SG_29_24" localSheetId="2">[6]AGUA!#REF!</definedName>
    <definedName name="SG_29_24">[6]AGUA!#REF!</definedName>
    <definedName name="SG_29_25" localSheetId="4">[6]AGUA!#REF!</definedName>
    <definedName name="SG_29_25" localSheetId="2">[6]AGUA!#REF!</definedName>
    <definedName name="SG_29_25">[6]AGUA!#REF!</definedName>
    <definedName name="SG_29_26" localSheetId="4">[6]AGUA!#REF!</definedName>
    <definedName name="SG_29_26" localSheetId="2">[6]AGUA!#REF!</definedName>
    <definedName name="SG_29_26">[6]AGUA!#REF!</definedName>
    <definedName name="SG_29_27" localSheetId="4">[6]AGUA!#REF!</definedName>
    <definedName name="SG_29_27" localSheetId="2">[6]AGUA!#REF!</definedName>
    <definedName name="SG_29_27">[6]AGUA!#REF!</definedName>
    <definedName name="SG_29_28" localSheetId="4">[6]AGUA!#REF!</definedName>
    <definedName name="SG_29_28" localSheetId="2">[6]AGUA!#REF!</definedName>
    <definedName name="SG_29_28">[6]AGUA!#REF!</definedName>
    <definedName name="SG_29_29" localSheetId="4">[6]AGUA!#REF!</definedName>
    <definedName name="SG_29_29" localSheetId="2">[6]AGUA!#REF!</definedName>
    <definedName name="SG_29_29">[6]AGUA!#REF!</definedName>
    <definedName name="SG_29_30" localSheetId="4">[6]AGUA!#REF!</definedName>
    <definedName name="SG_29_30" localSheetId="2">[6]AGUA!#REF!</definedName>
    <definedName name="SG_29_30">[6]AGUA!#REF!</definedName>
    <definedName name="SG_30_01" localSheetId="4">[6]AGUA!#REF!</definedName>
    <definedName name="SG_30_01" localSheetId="2">[6]AGUA!#REF!</definedName>
    <definedName name="SG_30_01">[6]AGUA!#REF!</definedName>
    <definedName name="SG_30_02" localSheetId="4">[6]AGUA!#REF!</definedName>
    <definedName name="SG_30_02" localSheetId="2">[6]AGUA!#REF!</definedName>
    <definedName name="SG_30_02">[6]AGUA!#REF!</definedName>
    <definedName name="SG_30_03" localSheetId="4">[6]AGUA!#REF!</definedName>
    <definedName name="SG_30_03" localSheetId="2">[6]AGUA!#REF!</definedName>
    <definedName name="SG_30_03">[6]AGUA!#REF!</definedName>
    <definedName name="SG_30_04" localSheetId="4">[6]AGUA!#REF!</definedName>
    <definedName name="SG_30_04" localSheetId="2">[6]AGUA!#REF!</definedName>
    <definedName name="SG_30_04">[6]AGUA!#REF!</definedName>
    <definedName name="SG_30_05" localSheetId="4">[6]AGUA!#REF!</definedName>
    <definedName name="SG_30_05" localSheetId="2">[6]AGUA!#REF!</definedName>
    <definedName name="SG_30_05">[6]AGUA!#REF!</definedName>
    <definedName name="SG_30_06" localSheetId="4">[6]AGUA!#REF!</definedName>
    <definedName name="SG_30_06" localSheetId="2">[6]AGUA!#REF!</definedName>
    <definedName name="SG_30_06">[6]AGUA!#REF!</definedName>
    <definedName name="SG_30_07" localSheetId="4">[6]AGUA!#REF!</definedName>
    <definedName name="SG_30_07" localSheetId="2">[6]AGUA!#REF!</definedName>
    <definedName name="SG_30_07">[6]AGUA!#REF!</definedName>
    <definedName name="SG_30_08" localSheetId="4">[6]AGUA!#REF!</definedName>
    <definedName name="SG_30_08" localSheetId="2">[6]AGUA!#REF!</definedName>
    <definedName name="SG_30_08">[6]AGUA!#REF!</definedName>
    <definedName name="SG_30_09" localSheetId="4">[6]AGUA!#REF!</definedName>
    <definedName name="SG_30_09" localSheetId="2">[6]AGUA!#REF!</definedName>
    <definedName name="SG_30_09">[6]AGUA!#REF!</definedName>
    <definedName name="SG_30_10" localSheetId="4">[6]AGUA!#REF!</definedName>
    <definedName name="SG_30_10" localSheetId="2">[6]AGUA!#REF!</definedName>
    <definedName name="SG_30_10">[6]AGUA!#REF!</definedName>
    <definedName name="SG_30_11" localSheetId="4">[6]AGUA!#REF!</definedName>
    <definedName name="SG_30_11" localSheetId="2">[6]AGUA!#REF!</definedName>
    <definedName name="SG_30_11">[6]AGUA!#REF!</definedName>
    <definedName name="SG_30_12" localSheetId="4">[6]AGUA!#REF!</definedName>
    <definedName name="SG_30_12" localSheetId="2">[6]AGUA!#REF!</definedName>
    <definedName name="SG_30_12">[6]AGUA!#REF!</definedName>
    <definedName name="SG_30_13" localSheetId="4">[6]AGUA!#REF!</definedName>
    <definedName name="SG_30_13" localSheetId="2">[6]AGUA!#REF!</definedName>
    <definedName name="SG_30_13">[6]AGUA!#REF!</definedName>
    <definedName name="SG_30_14" localSheetId="4">[6]AGUA!#REF!</definedName>
    <definedName name="SG_30_14" localSheetId="2">[6]AGUA!#REF!</definedName>
    <definedName name="SG_30_14">[6]AGUA!#REF!</definedName>
    <definedName name="SG_30_15" localSheetId="4">[6]AGUA!#REF!</definedName>
    <definedName name="SG_30_15" localSheetId="2">[6]AGUA!#REF!</definedName>
    <definedName name="SG_30_15">[6]AGUA!#REF!</definedName>
    <definedName name="SG_30_16" localSheetId="4">[6]AGUA!#REF!</definedName>
    <definedName name="SG_30_16" localSheetId="2">[6]AGUA!#REF!</definedName>
    <definedName name="SG_30_16">[6]AGUA!#REF!</definedName>
    <definedName name="SG_30_17" localSheetId="4">[6]AGUA!#REF!</definedName>
    <definedName name="SG_30_17" localSheetId="2">[6]AGUA!#REF!</definedName>
    <definedName name="SG_30_17">[6]AGUA!#REF!</definedName>
    <definedName name="SG_30_18" localSheetId="4">[6]AGUA!#REF!</definedName>
    <definedName name="SG_30_18" localSheetId="2">[6]AGUA!#REF!</definedName>
    <definedName name="SG_30_18">[6]AGUA!#REF!</definedName>
    <definedName name="SG_30_19" localSheetId="4">[6]AGUA!#REF!</definedName>
    <definedName name="SG_30_19" localSheetId="2">[6]AGUA!#REF!</definedName>
    <definedName name="SG_30_19">[6]AGUA!#REF!</definedName>
    <definedName name="SG_30_20" localSheetId="4">[6]AGUA!#REF!</definedName>
    <definedName name="SG_30_20" localSheetId="2">[6]AGUA!#REF!</definedName>
    <definedName name="SG_30_20">[6]AGUA!#REF!</definedName>
    <definedName name="SG_30_21" localSheetId="4">[6]AGUA!#REF!</definedName>
    <definedName name="SG_30_21" localSheetId="2">[6]AGUA!#REF!</definedName>
    <definedName name="SG_30_21">[6]AGUA!#REF!</definedName>
    <definedName name="SG_30_22" localSheetId="4">[6]AGUA!#REF!</definedName>
    <definedName name="SG_30_22" localSheetId="2">[6]AGUA!#REF!</definedName>
    <definedName name="SG_30_22">[6]AGUA!#REF!</definedName>
    <definedName name="SG_30_23" localSheetId="4">[6]AGUA!#REF!</definedName>
    <definedName name="SG_30_23" localSheetId="2">[6]AGUA!#REF!</definedName>
    <definedName name="SG_30_23">[6]AGUA!#REF!</definedName>
    <definedName name="SG_30_24" localSheetId="4">[6]AGUA!#REF!</definedName>
    <definedName name="SG_30_24" localSheetId="2">[6]AGUA!#REF!</definedName>
    <definedName name="SG_30_24">[6]AGUA!#REF!</definedName>
    <definedName name="SG_30_25" localSheetId="4">[6]AGUA!#REF!</definedName>
    <definedName name="SG_30_25" localSheetId="2">[6]AGUA!#REF!</definedName>
    <definedName name="SG_30_25">[6]AGUA!#REF!</definedName>
    <definedName name="SG_30_26" localSheetId="4">[6]AGUA!#REF!</definedName>
    <definedName name="SG_30_26" localSheetId="2">[6]AGUA!#REF!</definedName>
    <definedName name="SG_30_26">[6]AGUA!#REF!</definedName>
    <definedName name="SG_30_27" localSheetId="4">[6]AGUA!#REF!</definedName>
    <definedName name="SG_30_27" localSheetId="2">[6]AGUA!#REF!</definedName>
    <definedName name="SG_30_27">[6]AGUA!#REF!</definedName>
    <definedName name="SG_30_28" localSheetId="4">[6]AGUA!#REF!</definedName>
    <definedName name="SG_30_28" localSheetId="2">[6]AGUA!#REF!</definedName>
    <definedName name="SG_30_28">[6]AGUA!#REF!</definedName>
    <definedName name="SG_30_29" localSheetId="4">[6]AGUA!#REF!</definedName>
    <definedName name="SG_30_29" localSheetId="2">[6]AGUA!#REF!</definedName>
    <definedName name="SG_30_29">[6]AGUA!#REF!</definedName>
    <definedName name="SG_30_30" localSheetId="4">[6]AGUA!#REF!</definedName>
    <definedName name="SG_30_30" localSheetId="2">[6]AGUA!#REF!</definedName>
    <definedName name="SG_30_30">[6]AGUA!#REF!</definedName>
    <definedName name="SGSG_18_19" localSheetId="4">[6]AGUA!#REF!</definedName>
    <definedName name="SGSG_18_19" localSheetId="2">[6]AGUA!#REF!</definedName>
    <definedName name="SGSG_18_19">[6]AGUA!#REF!</definedName>
    <definedName name="sin" localSheetId="5">[1]Insumos!#REF!</definedName>
    <definedName name="sin" localSheetId="4">[1]Insumos!#REF!</definedName>
    <definedName name="sin">[1]Insumos!#REF!</definedName>
    <definedName name="sollimp" localSheetId="5">[1]Insumos!#REF!</definedName>
    <definedName name="sollimp" localSheetId="4">[1]Insumos!#REF!</definedName>
    <definedName name="sollimp">[1]Insumos!#REF!</definedName>
    <definedName name="srv" localSheetId="5">[1]Insumos!#REF!</definedName>
    <definedName name="srv" localSheetId="3">[1]Insumos!#REF!</definedName>
    <definedName name="srv">[3]Insumos!$E$19</definedName>
    <definedName name="sum" localSheetId="5">[1]Insumos!#REF!</definedName>
    <definedName name="sum" localSheetId="4">[1]Insumos!#REF!</definedName>
    <definedName name="sum">[1]Insumos!#REF!</definedName>
    <definedName name="svt" localSheetId="5">[1]Insumos!#REF!</definedName>
    <definedName name="svt" localSheetId="4">[1]Insumos!#REF!</definedName>
    <definedName name="svt">[1]Insumos!#REF!</definedName>
    <definedName name="sxo" localSheetId="5">[1]Insumos!#REF!</definedName>
    <definedName name="sxo" localSheetId="4">[1]Insumos!#REF!</definedName>
    <definedName name="sxo">[1]Insumos!#REF!</definedName>
    <definedName name="TABELA">'[8]PLANILHA FONTE'!$B$1:$G$292</definedName>
    <definedName name="tbv" localSheetId="5">[1]Insumos!#REF!</definedName>
    <definedName name="tbv" localSheetId="4">[1]Insumos!#REF!</definedName>
    <definedName name="tbv">[1]Insumos!#REF!</definedName>
    <definedName name="tbv_5" localSheetId="5">#REF!</definedName>
    <definedName name="tbv_5" localSheetId="4">#REF!</definedName>
    <definedName name="tbv_5">#REF!</definedName>
    <definedName name="ted" localSheetId="5">[1]Insumos!#REF!</definedName>
    <definedName name="ted" localSheetId="4">[1]Insumos!#REF!</definedName>
    <definedName name="ted">[1]Insumos!#REF!</definedName>
    <definedName name="ter" localSheetId="5">[1]Insumos!#REF!</definedName>
    <definedName name="ter" localSheetId="4">[1]Insumos!#REF!</definedName>
    <definedName name="ter">[1]Insumos!#REF!</definedName>
    <definedName name="tes" localSheetId="5">[1]Insumos!#REF!</definedName>
    <definedName name="tes" localSheetId="4">[1]Insumos!#REF!</definedName>
    <definedName name="tes">[1]Insumos!#REF!</definedName>
    <definedName name="tic">NA()</definedName>
    <definedName name="TID" localSheetId="5">#REF!</definedName>
    <definedName name="TID" localSheetId="4">#REF!</definedName>
    <definedName name="TID">#REF!</definedName>
    <definedName name="TID_2" localSheetId="5">#REF!</definedName>
    <definedName name="TID_2" localSheetId="4">#REF!</definedName>
    <definedName name="TID_2">#REF!</definedName>
    <definedName name="_xlnm.Print_Titles" localSheetId="5">Deslocamento!$B:$H,Deslocamento!$2:$9</definedName>
    <definedName name="_xlnm.Print_Titles" localSheetId="0">Insumos!$2:$8</definedName>
    <definedName name="_xlnm.Print_Titles" localSheetId="2">'Serviços '!$2:$15</definedName>
    <definedName name="tjc" localSheetId="5">[1]Insumos!#REF!</definedName>
    <definedName name="tjc" localSheetId="4">[1]Insumos!#REF!</definedName>
    <definedName name="tjc">[1]Insumos!#REF!</definedName>
    <definedName name="tjf" localSheetId="5">[1]Insumos!#REF!</definedName>
    <definedName name="tjf" localSheetId="4">[1]Insumos!#REF!</definedName>
    <definedName name="tjf">[1]Insumos!#REF!</definedName>
    <definedName name="tlc" localSheetId="5">[1]Insumos!#REF!</definedName>
    <definedName name="tlc" localSheetId="4">[1]Insumos!#REF!</definedName>
    <definedName name="tlc">[1]Insumos!#REF!</definedName>
    <definedName name="tlf" localSheetId="5">[1]Insumos!#REF!</definedName>
    <definedName name="tlf" localSheetId="4">[1]Insumos!#REF!</definedName>
    <definedName name="tlf">[1]Insumos!#REF!</definedName>
    <definedName name="tnp1_2" localSheetId="5">[1]Insumos!#REF!</definedName>
    <definedName name="tnp1_2" localSheetId="4">[1]Insumos!#REF!</definedName>
    <definedName name="tnp1_2">[1]Insumos!#REF!</definedName>
    <definedName name="tof" localSheetId="5">[1]Insumos!#REF!</definedName>
    <definedName name="tof" localSheetId="4">[1]Insumos!#REF!</definedName>
    <definedName name="tof">[1]Insumos!#REF!</definedName>
    <definedName name="TOT" localSheetId="5">#REF!</definedName>
    <definedName name="TOT" localSheetId="4">#REF!</definedName>
    <definedName name="TOT">#REF!</definedName>
    <definedName name="TOT_2" localSheetId="5">#REF!</definedName>
    <definedName name="TOT_2" localSheetId="4">#REF!</definedName>
    <definedName name="TOT_2">#REF!</definedName>
    <definedName name="TOTAL_GERAL" localSheetId="4">[6]AGUA!#REF!</definedName>
    <definedName name="TOTAL_GERAL" localSheetId="2">[6]AGUA!#REF!</definedName>
    <definedName name="TOTAL_GERAL">[6]AGUA!#REF!</definedName>
    <definedName name="tp6_12" localSheetId="5">[1]Insumos!#REF!</definedName>
    <definedName name="tp6_12" localSheetId="4">[1]Insumos!#REF!</definedName>
    <definedName name="tp6_12">[1]Insumos!#REF!</definedName>
    <definedName name="tp6_16" localSheetId="5">[1]Insumos!#REF!</definedName>
    <definedName name="tp6_16" localSheetId="4">[1]Insumos!#REF!</definedName>
    <definedName name="tp6_16">[1]Insumos!#REF!</definedName>
    <definedName name="TPI" localSheetId="5">#REF!</definedName>
    <definedName name="TPI" localSheetId="4">#REF!</definedName>
    <definedName name="TPI">#REF!</definedName>
    <definedName name="tpl1_2" localSheetId="5">[1]Insumos!#REF!</definedName>
    <definedName name="tpl1_2" localSheetId="4">[1]Insumos!#REF!</definedName>
    <definedName name="tpl1_2">[1]Insumos!#REF!</definedName>
    <definedName name="tpmfs" localSheetId="5">[1]Insumos!#REF!</definedName>
    <definedName name="tpmfs" localSheetId="4">[1]Insumos!#REF!</definedName>
    <definedName name="tpmfs">[1]Insumos!#REF!</definedName>
    <definedName name="TPP" localSheetId="5">#REF!</definedName>
    <definedName name="TPP" localSheetId="4">#REF!</definedName>
    <definedName name="TPP">#REF!</definedName>
    <definedName name="trb" localSheetId="5">[1]Insumos!#REF!</definedName>
    <definedName name="trb" localSheetId="4">[1]Insumos!#REF!</definedName>
    <definedName name="trb">[1]Insumos!#REF!</definedName>
    <definedName name="tre" localSheetId="5">[1]Insumos!#REF!</definedName>
    <definedName name="tre" localSheetId="4">[1]Insumos!#REF!</definedName>
    <definedName name="tre">[1]Insumos!#REF!</definedName>
    <definedName name="ttc" localSheetId="5">[1]Insumos!#REF!</definedName>
    <definedName name="ttc" localSheetId="4">[1]Insumos!#REF!</definedName>
    <definedName name="ttc">[1]Insumos!#REF!</definedName>
    <definedName name="tte" localSheetId="5">[1]Insumos!#REF!</definedName>
    <definedName name="tte" localSheetId="4">[1]Insumos!#REF!</definedName>
    <definedName name="tte">[1]Insumos!#REF!</definedName>
    <definedName name="tus" localSheetId="5">[1]Insumos!#REF!</definedName>
    <definedName name="tus" localSheetId="4">[1]Insumos!#REF!</definedName>
    <definedName name="tus">[1]Insumos!#REF!</definedName>
    <definedName name="tuso" localSheetId="5">[1]Insumos!#REF!</definedName>
    <definedName name="tuso" localSheetId="4">[1]Insumos!#REF!</definedName>
    <definedName name="tuso">[1]Insumos!#REF!</definedName>
    <definedName name="USS" localSheetId="5">#REF!</definedName>
    <definedName name="USS" localSheetId="4">#REF!</definedName>
    <definedName name="USS">#REF!</definedName>
    <definedName name="v60120_" localSheetId="5">[1]Insumos!#REF!</definedName>
    <definedName name="v60120_" localSheetId="4">[1]Insumos!#REF!</definedName>
    <definedName name="v60120_">[1]Insumos!#REF!</definedName>
    <definedName name="VII" localSheetId="5">#REF!</definedName>
    <definedName name="VII" localSheetId="4">#REF!</definedName>
    <definedName name="VII">#REF!</definedName>
    <definedName name="VIP" localSheetId="5">#REF!</definedName>
    <definedName name="VIP" localSheetId="4">#REF!</definedName>
    <definedName name="VIP">#REF!</definedName>
    <definedName name="VLR" localSheetId="5">#REF!</definedName>
    <definedName name="VLR" localSheetId="4">#REF!</definedName>
    <definedName name="VLR">#REF!</definedName>
    <definedName name="vsb" localSheetId="5">[1]Insumos!#REF!</definedName>
    <definedName name="vsb" localSheetId="4">[1]Insumos!#REF!</definedName>
    <definedName name="vsb">[1]Insumos!#REF!</definedName>
    <definedName name="wrn.Orçamento." hidden="1">{#N/A,#N/A,FALSE,"Planilha";#N/A,#N/A,FALSE,"Resumo";#N/A,#N/A,FALSE,"Fisico";#N/A,#N/A,FALSE,"Financeiro";#N/A,#N/A,FALSE,"Financeiro"}</definedName>
    <definedName name="zar" localSheetId="5">[1]Insumos!#REF!</definedName>
    <definedName name="zar" localSheetId="4">[1]Insumos!#REF!</definedName>
    <definedName name="zar">[1]Insumos!#REF!</definedName>
  </definedNames>
  <calcPr calcId="144525" fullPrecision="0"/>
</workbook>
</file>

<file path=xl/calcChain.xml><?xml version="1.0" encoding="utf-8"?>
<calcChain xmlns="http://schemas.openxmlformats.org/spreadsheetml/2006/main">
  <c r="D98" i="17" l="1"/>
  <c r="K7" i="21"/>
  <c r="K8" i="21"/>
  <c r="K9" i="21"/>
  <c r="K10" i="21"/>
  <c r="K11" i="21"/>
  <c r="K6" i="21"/>
  <c r="D87" i="17"/>
  <c r="D79" i="17"/>
  <c r="D34" i="17"/>
  <c r="D26" i="17"/>
  <c r="H538" i="7" l="1"/>
  <c r="G211" i="7"/>
  <c r="K196" i="7"/>
  <c r="J196" i="7"/>
  <c r="K195" i="7"/>
  <c r="J195" i="7"/>
  <c r="K194" i="7"/>
  <c r="J194" i="7"/>
  <c r="K193" i="7"/>
  <c r="J193" i="7"/>
  <c r="I70" i="7"/>
  <c r="I71" i="7"/>
  <c r="H42" i="19" l="1"/>
  <c r="H41" i="19"/>
  <c r="H22" i="19"/>
  <c r="H21" i="19"/>
  <c r="H20" i="19"/>
  <c r="H19" i="19"/>
  <c r="H18" i="19"/>
  <c r="H17" i="19"/>
  <c r="F17" i="19"/>
  <c r="I398" i="7"/>
  <c r="I397" i="7"/>
  <c r="D28" i="17"/>
  <c r="D81" i="17"/>
  <c r="D74" i="17"/>
  <c r="D76" i="17" s="1"/>
  <c r="D21" i="17"/>
  <c r="D92" i="17"/>
  <c r="D62" i="17"/>
  <c r="E19" i="5"/>
  <c r="E18" i="5"/>
  <c r="E17" i="5"/>
  <c r="E14" i="5"/>
  <c r="E10" i="5"/>
  <c r="H16" i="19" l="1"/>
  <c r="D84" i="17"/>
  <c r="D66" i="17"/>
  <c r="D70" i="17"/>
  <c r="D99" i="17" l="1"/>
  <c r="D107" i="17" s="1"/>
  <c r="D102" i="17" l="1"/>
  <c r="G22" i="9"/>
  <c r="D106" i="17"/>
  <c r="D103" i="17"/>
  <c r="H548" i="7" l="1"/>
  <c r="I548" i="7" s="1"/>
  <c r="H537" i="7"/>
  <c r="H536" i="7"/>
  <c r="I536" i="7" s="1"/>
  <c r="D356" i="7"/>
  <c r="D355" i="7"/>
  <c r="D351" i="7"/>
  <c r="D350" i="7"/>
  <c r="H366" i="7"/>
  <c r="I366" i="7" s="1"/>
  <c r="H365" i="7"/>
  <c r="I365" i="7" s="1"/>
  <c r="H364" i="7"/>
  <c r="H356" i="7"/>
  <c r="H355" i="7"/>
  <c r="G351" i="7"/>
  <c r="G350" i="7"/>
  <c r="G349" i="7"/>
  <c r="G348" i="7"/>
  <c r="G347" i="7"/>
  <c r="C342" i="7"/>
  <c r="D317" i="7"/>
  <c r="D316" i="7"/>
  <c r="D321" i="7"/>
  <c r="H332" i="7"/>
  <c r="I332" i="7" s="1"/>
  <c r="H331" i="7"/>
  <c r="I331" i="7" s="1"/>
  <c r="H330" i="7"/>
  <c r="H322" i="7"/>
  <c r="H321" i="7"/>
  <c r="G317" i="7"/>
  <c r="G316" i="7"/>
  <c r="G315" i="7"/>
  <c r="G314" i="7"/>
  <c r="G313" i="7"/>
  <c r="C308" i="7"/>
  <c r="K370" i="7"/>
  <c r="K371" i="7" s="1"/>
  <c r="K366" i="7"/>
  <c r="D364" i="7"/>
  <c r="I360" i="7"/>
  <c r="I361" i="7" s="1"/>
  <c r="H349" i="7"/>
  <c r="D349" i="7"/>
  <c r="H348" i="7"/>
  <c r="D348" i="7"/>
  <c r="H347" i="7"/>
  <c r="D347" i="7"/>
  <c r="K336" i="7"/>
  <c r="K337" i="7" s="1"/>
  <c r="K332" i="7"/>
  <c r="D330" i="7"/>
  <c r="I326" i="7"/>
  <c r="I327" i="7" s="1"/>
  <c r="D322" i="7"/>
  <c r="H315" i="7"/>
  <c r="D315" i="7"/>
  <c r="H314" i="7"/>
  <c r="D314" i="7"/>
  <c r="H313" i="7"/>
  <c r="D313" i="7"/>
  <c r="D283" i="7"/>
  <c r="D282" i="7"/>
  <c r="D288" i="7"/>
  <c r="D287" i="7"/>
  <c r="H298" i="7"/>
  <c r="H297" i="7"/>
  <c r="H296" i="7"/>
  <c r="H288" i="7"/>
  <c r="H287" i="7"/>
  <c r="G283" i="7"/>
  <c r="G282" i="7"/>
  <c r="G281" i="7"/>
  <c r="G280" i="7"/>
  <c r="G279" i="7"/>
  <c r="D249" i="7"/>
  <c r="D248" i="7"/>
  <c r="I538" i="7" l="1"/>
  <c r="I537" i="7"/>
  <c r="I314" i="7"/>
  <c r="I313" i="7"/>
  <c r="I315" i="7"/>
  <c r="I364" i="7"/>
  <c r="I367" i="7" s="1"/>
  <c r="I368" i="7" s="1"/>
  <c r="I356" i="7"/>
  <c r="I355" i="7"/>
  <c r="I351" i="7"/>
  <c r="I350" i="7"/>
  <c r="I349" i="7"/>
  <c r="I348" i="7"/>
  <c r="I347" i="7"/>
  <c r="I330" i="7"/>
  <c r="I333" i="7" s="1"/>
  <c r="I334" i="7" s="1"/>
  <c r="I322" i="7"/>
  <c r="I321" i="7"/>
  <c r="I317" i="7"/>
  <c r="I316" i="7"/>
  <c r="C274" i="7"/>
  <c r="K302" i="7"/>
  <c r="K303" i="7" s="1"/>
  <c r="K298" i="7"/>
  <c r="I298" i="7"/>
  <c r="I297" i="7"/>
  <c r="D296" i="7"/>
  <c r="I296" i="7" s="1"/>
  <c r="I292" i="7"/>
  <c r="I293" i="7" s="1"/>
  <c r="I288" i="7"/>
  <c r="I287" i="7"/>
  <c r="I283" i="7"/>
  <c r="I282" i="7"/>
  <c r="H281" i="7"/>
  <c r="D281" i="7"/>
  <c r="H280" i="7"/>
  <c r="D280" i="7"/>
  <c r="H279" i="7"/>
  <c r="D279" i="7"/>
  <c r="C240" i="7"/>
  <c r="H264" i="7"/>
  <c r="I264" i="7" s="1"/>
  <c r="H263" i="7"/>
  <c r="I263" i="7" s="1"/>
  <c r="H262" i="7"/>
  <c r="G249" i="7"/>
  <c r="G248" i="7"/>
  <c r="G247" i="7"/>
  <c r="G246" i="7"/>
  <c r="G245" i="7"/>
  <c r="G212" i="7"/>
  <c r="G213" i="7"/>
  <c r="G214" i="7"/>
  <c r="G215" i="7"/>
  <c r="H254" i="7"/>
  <c r="H253" i="7"/>
  <c r="K268" i="7"/>
  <c r="K269" i="7" s="1"/>
  <c r="K264" i="7"/>
  <c r="D262" i="7"/>
  <c r="I258" i="7"/>
  <c r="I259" i="7" s="1"/>
  <c r="D254" i="7"/>
  <c r="H247" i="7"/>
  <c r="D247" i="7"/>
  <c r="H246" i="7"/>
  <c r="D246" i="7"/>
  <c r="H245" i="7"/>
  <c r="D245" i="7"/>
  <c r="C376" i="7"/>
  <c r="G381" i="7"/>
  <c r="H381" i="7"/>
  <c r="G382" i="7"/>
  <c r="H382" i="7"/>
  <c r="I388" i="7"/>
  <c r="I392" i="7"/>
  <c r="H395" i="7"/>
  <c r="I395" i="7" s="1"/>
  <c r="K395" i="7"/>
  <c r="H396" i="7"/>
  <c r="I396" i="7" s="1"/>
  <c r="K396" i="7"/>
  <c r="K400" i="7"/>
  <c r="K401" i="7" s="1"/>
  <c r="C406" i="7"/>
  <c r="D214" i="7"/>
  <c r="I279" i="7" l="1"/>
  <c r="I280" i="7"/>
  <c r="I281" i="7"/>
  <c r="I357" i="7"/>
  <c r="I352" i="7"/>
  <c r="I323" i="7"/>
  <c r="I318" i="7"/>
  <c r="I289" i="7"/>
  <c r="I299" i="7"/>
  <c r="I300" i="7" s="1"/>
  <c r="I382" i="7"/>
  <c r="I381" i="7"/>
  <c r="I262" i="7"/>
  <c r="I265" i="7" s="1"/>
  <c r="I266" i="7" s="1"/>
  <c r="I249" i="7"/>
  <c r="I248" i="7"/>
  <c r="I247" i="7"/>
  <c r="I246" i="7"/>
  <c r="I245" i="7"/>
  <c r="I254" i="7"/>
  <c r="I253" i="7"/>
  <c r="I383" i="7"/>
  <c r="I284" i="7" l="1"/>
  <c r="I369" i="7"/>
  <c r="I370" i="7" s="1"/>
  <c r="I371" i="7" s="1"/>
  <c r="I372" i="7" s="1"/>
  <c r="G29" i="9" s="1"/>
  <c r="I335" i="7"/>
  <c r="I336" i="7" s="1"/>
  <c r="K338" i="7" s="1"/>
  <c r="I301" i="7"/>
  <c r="I302" i="7" s="1"/>
  <c r="I250" i="7"/>
  <c r="I255" i="7"/>
  <c r="I399" i="7"/>
  <c r="I400" i="7" s="1"/>
  <c r="D568" i="7"/>
  <c r="D571" i="7"/>
  <c r="D575" i="7"/>
  <c r="I575" i="7" s="1"/>
  <c r="I576" i="7" s="1"/>
  <c r="G564" i="7"/>
  <c r="H581" i="7"/>
  <c r="I581" i="7" s="1"/>
  <c r="H582" i="7"/>
  <c r="I582" i="7" s="1"/>
  <c r="H580" i="7"/>
  <c r="I580" i="7" s="1"/>
  <c r="H579" i="7"/>
  <c r="I579" i="7" s="1"/>
  <c r="H571" i="7"/>
  <c r="H570" i="7"/>
  <c r="I570" i="7" s="1"/>
  <c r="H569" i="7"/>
  <c r="I569" i="7" s="1"/>
  <c r="H568" i="7"/>
  <c r="C559" i="7"/>
  <c r="K586" i="7"/>
  <c r="K587" i="7" s="1"/>
  <c r="K582" i="7"/>
  <c r="K372" i="7" l="1"/>
  <c r="I337" i="7"/>
  <c r="I338" i="7" s="1"/>
  <c r="G28" i="9" s="1"/>
  <c r="K304" i="7"/>
  <c r="I303" i="7"/>
  <c r="I304" i="7" s="1"/>
  <c r="G27" i="9" s="1"/>
  <c r="I267" i="7"/>
  <c r="I268" i="7" s="1"/>
  <c r="K270" i="7" s="1"/>
  <c r="I401" i="7"/>
  <c r="I402" i="7" s="1"/>
  <c r="K402" i="7"/>
  <c r="I568" i="7"/>
  <c r="I571" i="7"/>
  <c r="I564" i="7"/>
  <c r="I565" i="7" s="1"/>
  <c r="O11" i="21"/>
  <c r="O10" i="21"/>
  <c r="O8" i="21"/>
  <c r="O7" i="21"/>
  <c r="O6" i="21"/>
  <c r="F29" i="19" l="1"/>
  <c r="H29" i="19" s="1"/>
  <c r="F29" i="9"/>
  <c r="H29" i="9" s="1"/>
  <c r="F26" i="19"/>
  <c r="H26" i="19" s="1"/>
  <c r="F26" i="9"/>
  <c r="F28" i="19"/>
  <c r="H28" i="19" s="1"/>
  <c r="F28" i="9"/>
  <c r="F27" i="19"/>
  <c r="H27" i="19" s="1"/>
  <c r="F27" i="9"/>
  <c r="O12" i="21"/>
  <c r="H27" i="9"/>
  <c r="H28" i="9"/>
  <c r="I572" i="7"/>
  <c r="I269" i="7"/>
  <c r="I270" i="7" s="1"/>
  <c r="G26" i="9" s="1"/>
  <c r="H26" i="9" s="1"/>
  <c r="I583" i="7"/>
  <c r="I584" i="7" s="1"/>
  <c r="I585" i="7" l="1"/>
  <c r="I586" i="7" s="1"/>
  <c r="C172" i="7"/>
  <c r="D547" i="7"/>
  <c r="D546" i="7"/>
  <c r="H547" i="7"/>
  <c r="H546" i="7"/>
  <c r="H549" i="7"/>
  <c r="K549" i="7"/>
  <c r="D535" i="7"/>
  <c r="G527" i="7"/>
  <c r="D527" i="7"/>
  <c r="H535" i="7"/>
  <c r="H534" i="7"/>
  <c r="H533" i="7"/>
  <c r="H532" i="7"/>
  <c r="H531" i="7"/>
  <c r="K588" i="7" l="1"/>
  <c r="I587" i="7"/>
  <c r="I588" i="7" s="1"/>
  <c r="G42" i="9" s="1"/>
  <c r="H42" i="9" s="1"/>
  <c r="I547" i="7"/>
  <c r="I549" i="7"/>
  <c r="I535" i="7"/>
  <c r="I527" i="7"/>
  <c r="I528" i="7" s="1"/>
  <c r="C522" i="7"/>
  <c r="H501" i="7"/>
  <c r="H502" i="7"/>
  <c r="H503" i="7"/>
  <c r="I503" i="7" s="1"/>
  <c r="H500" i="7"/>
  <c r="I500" i="7" s="1"/>
  <c r="I501" i="7"/>
  <c r="G496" i="7"/>
  <c r="I496" i="7" s="1"/>
  <c r="I497" i="7" s="1"/>
  <c r="K553" i="7"/>
  <c r="K554" i="7" s="1"/>
  <c r="I543" i="7"/>
  <c r="I534" i="7"/>
  <c r="I533" i="7"/>
  <c r="I532" i="7"/>
  <c r="I531" i="7"/>
  <c r="H511" i="7"/>
  <c r="I511" i="7" s="1"/>
  <c r="I502" i="7"/>
  <c r="C491" i="7"/>
  <c r="C463" i="7"/>
  <c r="K516" i="7"/>
  <c r="K517" i="7" s="1"/>
  <c r="K512" i="7"/>
  <c r="I508" i="7"/>
  <c r="G468" i="7"/>
  <c r="I468" i="7" s="1"/>
  <c r="I469" i="7" s="1"/>
  <c r="K485" i="7"/>
  <c r="K486" i="7" s="1"/>
  <c r="K481" i="7"/>
  <c r="I478" i="7"/>
  <c r="I474" i="7"/>
  <c r="G440" i="7"/>
  <c r="I440" i="7" s="1"/>
  <c r="I441" i="7" s="1"/>
  <c r="C435" i="7"/>
  <c r="K457" i="7"/>
  <c r="K458" i="7" s="1"/>
  <c r="K453" i="7"/>
  <c r="I450" i="7"/>
  <c r="I446" i="7"/>
  <c r="H415" i="7"/>
  <c r="I415" i="7" s="1"/>
  <c r="I417" i="7" s="1"/>
  <c r="K429" i="7"/>
  <c r="K430" i="7" s="1"/>
  <c r="K424" i="7"/>
  <c r="I421" i="7"/>
  <c r="I412" i="7"/>
  <c r="D107" i="7"/>
  <c r="H105" i="7"/>
  <c r="D105" i="7"/>
  <c r="H73" i="7"/>
  <c r="D73" i="7"/>
  <c r="D75" i="7"/>
  <c r="H106" i="7"/>
  <c r="D106" i="7"/>
  <c r="H74" i="7"/>
  <c r="D74" i="7"/>
  <c r="D72" i="7"/>
  <c r="I539" i="7" l="1"/>
  <c r="I504" i="7"/>
  <c r="I73" i="7"/>
  <c r="I105" i="7"/>
  <c r="I74" i="7"/>
  <c r="I106" i="7"/>
  <c r="E16" i="20"/>
  <c r="F17" i="9" l="1"/>
  <c r="H195" i="7" l="1"/>
  <c r="I195" i="7" s="1"/>
  <c r="G179" i="7"/>
  <c r="I179" i="7" s="1"/>
  <c r="G178" i="7"/>
  <c r="I178" i="7" s="1"/>
  <c r="G40" i="7" l="1"/>
  <c r="N7" i="21" l="1"/>
  <c r="N8" i="21"/>
  <c r="N9" i="21"/>
  <c r="N10" i="21"/>
  <c r="N11" i="21"/>
  <c r="N6" i="21"/>
  <c r="J7" i="21"/>
  <c r="J8" i="21"/>
  <c r="J9" i="21"/>
  <c r="J10" i="21"/>
  <c r="J11" i="21"/>
  <c r="J6" i="21"/>
  <c r="M12" i="21"/>
  <c r="L12" i="21"/>
  <c r="H183" i="7"/>
  <c r="H184" i="7"/>
  <c r="K12" i="21" l="1"/>
  <c r="F25" i="19"/>
  <c r="H25" i="19" s="1"/>
  <c r="F25" i="9"/>
  <c r="F30" i="19"/>
  <c r="H30" i="19" s="1"/>
  <c r="F30" i="9"/>
  <c r="N12" i="21"/>
  <c r="J12" i="21"/>
  <c r="F35" i="19" l="1"/>
  <c r="F35" i="9"/>
  <c r="F40" i="19"/>
  <c r="H40" i="19" s="1"/>
  <c r="H39" i="19" s="1"/>
  <c r="H38" i="19" s="1"/>
  <c r="F37" i="19"/>
  <c r="H37" i="19" s="1"/>
  <c r="F37" i="9"/>
  <c r="F36" i="9" s="1"/>
  <c r="F40" i="9"/>
  <c r="F34" i="19"/>
  <c r="H34" i="19" s="1"/>
  <c r="F33" i="19"/>
  <c r="H33" i="19" s="1"/>
  <c r="F34" i="9"/>
  <c r="F33" i="9"/>
  <c r="H24" i="19"/>
  <c r="H23" i="19" s="1"/>
  <c r="E16" i="5"/>
  <c r="E15" i="5"/>
  <c r="E13" i="5"/>
  <c r="E12" i="5"/>
  <c r="H55" i="7" s="1"/>
  <c r="I55" i="7" s="1"/>
  <c r="E11" i="5"/>
  <c r="F36" i="19" l="1"/>
  <c r="H36" i="19" s="1"/>
  <c r="H35" i="19"/>
  <c r="H425" i="7"/>
  <c r="I425" i="7" s="1"/>
  <c r="I546" i="7"/>
  <c r="I550" i="7" s="1"/>
  <c r="I551" i="7" s="1"/>
  <c r="I552" i="7" s="1"/>
  <c r="I553" i="7" s="1"/>
  <c r="H512" i="7"/>
  <c r="I512" i="7" s="1"/>
  <c r="I513" i="7" s="1"/>
  <c r="I514" i="7" s="1"/>
  <c r="I515" i="7" s="1"/>
  <c r="I516" i="7" s="1"/>
  <c r="H481" i="7"/>
  <c r="I481" i="7" s="1"/>
  <c r="H453" i="7"/>
  <c r="I453" i="7" s="1"/>
  <c r="H424" i="7"/>
  <c r="I424" i="7" s="1"/>
  <c r="H196" i="7"/>
  <c r="I196" i="7" s="1"/>
  <c r="H44" i="7"/>
  <c r="H15" i="7"/>
  <c r="H14" i="7"/>
  <c r="H13" i="7"/>
  <c r="H219" i="7"/>
  <c r="E21" i="20"/>
  <c r="H193" i="7"/>
  <c r="G75" i="7"/>
  <c r="G70" i="7"/>
  <c r="H32" i="19" l="1"/>
  <c r="H31" i="19" s="1"/>
  <c r="H11" i="19" s="1"/>
  <c r="I426" i="7"/>
  <c r="I427" i="7" s="1"/>
  <c r="I428" i="7" s="1"/>
  <c r="I429" i="7" s="1"/>
  <c r="K431" i="7" s="1"/>
  <c r="K555" i="7"/>
  <c r="I554" i="7"/>
  <c r="I555" i="7" s="1"/>
  <c r="G41" i="9" s="1"/>
  <c r="H41" i="9" s="1"/>
  <c r="I482" i="7"/>
  <c r="I483" i="7" s="1"/>
  <c r="I484" i="7" s="1"/>
  <c r="I485" i="7" s="1"/>
  <c r="G30" i="9"/>
  <c r="H30" i="9" s="1"/>
  <c r="I454" i="7"/>
  <c r="I455" i="7" s="1"/>
  <c r="I456" i="7" s="1"/>
  <c r="I457" i="7" s="1"/>
  <c r="K518" i="7"/>
  <c r="I517" i="7"/>
  <c r="I518" i="7" s="1"/>
  <c r="G40" i="9" s="1"/>
  <c r="H40" i="9" s="1"/>
  <c r="H39" i="9" l="1"/>
  <c r="H38" i="9" s="1"/>
  <c r="I430" i="7"/>
  <c r="I431" i="7" s="1"/>
  <c r="G33" i="9" s="1"/>
  <c r="H33" i="9" s="1"/>
  <c r="K459" i="7"/>
  <c r="I458" i="7"/>
  <c r="I459" i="7" s="1"/>
  <c r="G35" i="9" s="1"/>
  <c r="I486" i="7"/>
  <c r="I487" i="7" s="1"/>
  <c r="G36" i="9" s="1"/>
  <c r="K487" i="7"/>
  <c r="I157" i="7" l="1"/>
  <c r="I158" i="7" s="1"/>
  <c r="I111" i="7"/>
  <c r="I79" i="7"/>
  <c r="I80" i="7" s="1"/>
  <c r="H46" i="7" l="1"/>
  <c r="I46" i="7" s="1"/>
  <c r="H45" i="7"/>
  <c r="I45" i="7" s="1"/>
  <c r="I44" i="7"/>
  <c r="K59" i="7"/>
  <c r="K60" i="7" s="1"/>
  <c r="I50" i="7"/>
  <c r="I51" i="7" s="1"/>
  <c r="I40" i="7"/>
  <c r="I41" i="7" s="1"/>
  <c r="I47" i="7" l="1"/>
  <c r="K230" i="7" l="1"/>
  <c r="D104" i="7" l="1"/>
  <c r="D103" i="7" l="1"/>
  <c r="D102" i="7"/>
  <c r="D70" i="7"/>
  <c r="D71" i="7"/>
  <c r="K234" i="7" l="1"/>
  <c r="K235" i="7" s="1"/>
  <c r="D228" i="7"/>
  <c r="D211" i="7"/>
  <c r="H229" i="7" l="1"/>
  <c r="H228" i="7"/>
  <c r="H220" i="7"/>
  <c r="D220" i="7"/>
  <c r="D215" i="7"/>
  <c r="D219" i="7"/>
  <c r="H213" i="7"/>
  <c r="D213" i="7"/>
  <c r="H212" i="7"/>
  <c r="D212" i="7"/>
  <c r="H194" i="7"/>
  <c r="I185" i="7"/>
  <c r="H211" i="7"/>
  <c r="G107" i="7"/>
  <c r="H104" i="7"/>
  <c r="G103" i="7"/>
  <c r="G102" i="7"/>
  <c r="I112" i="7"/>
  <c r="I215" i="7" l="1"/>
  <c r="I211" i="7"/>
  <c r="I213" i="7"/>
  <c r="I214" i="7"/>
  <c r="I220" i="7"/>
  <c r="I219" i="7"/>
  <c r="I229" i="7"/>
  <c r="I103" i="7"/>
  <c r="I107" i="7"/>
  <c r="I212" i="7"/>
  <c r="I104" i="7"/>
  <c r="I102" i="7"/>
  <c r="I108" i="7" l="1"/>
  <c r="I221" i="7"/>
  <c r="I216" i="7"/>
  <c r="C97" i="7"/>
  <c r="H72" i="7"/>
  <c r="I72" i="7" l="1"/>
  <c r="J38" i="5"/>
  <c r="I75" i="7"/>
  <c r="G71" i="7"/>
  <c r="I193" i="7"/>
  <c r="H54" i="7" l="1"/>
  <c r="I54" i="7" s="1"/>
  <c r="H25" i="7"/>
  <c r="H87" i="7"/>
  <c r="H230" i="7"/>
  <c r="I230" i="7" s="1"/>
  <c r="I76" i="7"/>
  <c r="I194" i="7"/>
  <c r="I197" i="7" s="1"/>
  <c r="I56" i="7" l="1"/>
  <c r="I57" i="7" s="1"/>
  <c r="I58" i="7" s="1"/>
  <c r="I59" i="7" s="1"/>
  <c r="H20" i="7" s="1"/>
  <c r="I20" i="7" s="1"/>
  <c r="I198" i="7"/>
  <c r="C206" i="7"/>
  <c r="C4" i="7"/>
  <c r="C129" i="7"/>
  <c r="C65" i="7"/>
  <c r="I60" i="7" l="1"/>
  <c r="I61" i="7" s="1"/>
  <c r="H153" i="7"/>
  <c r="I153" i="7" s="1"/>
  <c r="H152" i="7"/>
  <c r="I152" i="7" s="1"/>
  <c r="H151" i="7"/>
  <c r="I151" i="7" s="1"/>
  <c r="H150" i="7"/>
  <c r="I150" i="7" s="1"/>
  <c r="H149" i="7"/>
  <c r="I149" i="7" s="1"/>
  <c r="H148" i="7"/>
  <c r="I148" i="7" s="1"/>
  <c r="H147" i="7"/>
  <c r="I147" i="7" s="1"/>
  <c r="H146" i="7"/>
  <c r="I146" i="7" s="1"/>
  <c r="H145" i="7"/>
  <c r="I145" i="7" s="1"/>
  <c r="H144" i="7"/>
  <c r="I144" i="7" s="1"/>
  <c r="H143" i="7"/>
  <c r="I143" i="7" s="1"/>
  <c r="H142" i="7"/>
  <c r="I142" i="7" s="1"/>
  <c r="H141" i="7"/>
  <c r="I141" i="7" s="1"/>
  <c r="H140" i="7"/>
  <c r="I140" i="7" s="1"/>
  <c r="H139" i="7"/>
  <c r="I139" i="7" s="1"/>
  <c r="H138" i="7"/>
  <c r="I138" i="7" s="1"/>
  <c r="I134" i="7"/>
  <c r="I135" i="7" s="1"/>
  <c r="I184" i="7"/>
  <c r="I183" i="7"/>
  <c r="I190" i="7"/>
  <c r="I13" i="7"/>
  <c r="I14" i="7"/>
  <c r="I15" i="7"/>
  <c r="H16" i="7"/>
  <c r="I16" i="7" s="1"/>
  <c r="I21" i="7"/>
  <c r="G34" i="9" l="1"/>
  <c r="H34" i="9" s="1"/>
  <c r="G37" i="9"/>
  <c r="H37" i="9" s="1"/>
  <c r="I154" i="7"/>
  <c r="I17" i="7"/>
  <c r="I186" i="7"/>
  <c r="D39" i="17"/>
  <c r="D31" i="17"/>
  <c r="D23" i="17"/>
  <c r="D9" i="17"/>
  <c r="D17" i="17" s="1"/>
  <c r="I228" i="7"/>
  <c r="I231" i="7" s="1"/>
  <c r="H24" i="7" l="1"/>
  <c r="I24" i="7" s="1"/>
  <c r="I232" i="7"/>
  <c r="D13" i="17"/>
  <c r="D45" i="17" s="1"/>
  <c r="G177" i="7" l="1"/>
  <c r="D49" i="17"/>
  <c r="D53" i="17"/>
  <c r="D46" i="17"/>
  <c r="I177" i="7" l="1"/>
  <c r="I180" i="7" s="1"/>
  <c r="D54" i="17"/>
  <c r="D50" i="17"/>
  <c r="I115" i="7"/>
  <c r="I116" i="7" s="1"/>
  <c r="I83" i="7"/>
  <c r="I84" i="7" s="1"/>
  <c r="I199" i="7" l="1"/>
  <c r="I200" i="7" s="1"/>
  <c r="I201" i="7" s="1"/>
  <c r="I202" i="7" s="1"/>
  <c r="G21" i="9" s="1"/>
  <c r="H21" i="9" s="1"/>
  <c r="H22" i="9"/>
  <c r="H161" i="7"/>
  <c r="I161" i="7" s="1"/>
  <c r="I25" i="7"/>
  <c r="I26" i="7" s="1"/>
  <c r="I87" i="7"/>
  <c r="I88" i="7" s="1"/>
  <c r="H162" i="7"/>
  <c r="I162" i="7" s="1"/>
  <c r="H119" i="7"/>
  <c r="I119" i="7" s="1"/>
  <c r="I120" i="7" s="1"/>
  <c r="I163" i="7" l="1"/>
  <c r="I89" i="7"/>
  <c r="I90" i="7" s="1"/>
  <c r="I91" i="7" s="1"/>
  <c r="I92" i="7" s="1"/>
  <c r="I93" i="7" s="1"/>
  <c r="I27" i="7"/>
  <c r="I28" i="7" s="1"/>
  <c r="I29" i="7" s="1"/>
  <c r="I121" i="7"/>
  <c r="I122" i="7" s="1"/>
  <c r="I123" i="7" s="1"/>
  <c r="I124" i="7" s="1"/>
  <c r="I125" i="7" s="1"/>
  <c r="I164" i="7"/>
  <c r="I165" i="7" s="1"/>
  <c r="I166" i="7" s="1"/>
  <c r="I167" i="7" s="1"/>
  <c r="I168" i="7" s="1"/>
  <c r="I224" i="7"/>
  <c r="I225" i="7" s="1"/>
  <c r="I233" i="7" s="1"/>
  <c r="I234" i="7" s="1"/>
  <c r="I30" i="7" l="1"/>
  <c r="I31" i="7" s="1"/>
  <c r="I235" i="7"/>
  <c r="I236" i="7" s="1"/>
  <c r="G25" i="9" s="1"/>
  <c r="K236" i="7"/>
  <c r="G19" i="9" l="1"/>
  <c r="H19" i="9" s="1"/>
  <c r="G18" i="9"/>
  <c r="H18" i="9" s="1"/>
  <c r="G20" i="9"/>
  <c r="H20" i="9" s="1"/>
  <c r="H25" i="9" l="1"/>
  <c r="H24" i="9" l="1"/>
  <c r="H23" i="9" s="1"/>
  <c r="G17" i="9"/>
  <c r="H17" i="9" s="1"/>
  <c r="H16" i="9" s="1"/>
  <c r="H36" i="9"/>
  <c r="H35" i="9"/>
  <c r="H32" i="9" l="1"/>
  <c r="H31" i="9" s="1"/>
  <c r="H11" i="9" s="1"/>
  <c r="I11" i="9" s="1"/>
</calcChain>
</file>

<file path=xl/sharedStrings.xml><?xml version="1.0" encoding="utf-8"?>
<sst xmlns="http://schemas.openxmlformats.org/spreadsheetml/2006/main" count="1857" uniqueCount="425">
  <si>
    <t xml:space="preserve"> COMPOSIÇÃO DE PREÇO UNITÁRIO</t>
  </si>
  <si>
    <t xml:space="preserve">UNIDADE: </t>
  </si>
  <si>
    <t>DISCRIMINAÇÃO</t>
  </si>
  <si>
    <t>QUANT.</t>
  </si>
  <si>
    <t>PROD</t>
  </si>
  <si>
    <t>IMPROD</t>
  </si>
  <si>
    <t>P.UNIT. PROD</t>
  </si>
  <si>
    <t>P.UNIT. IMPR</t>
  </si>
  <si>
    <t>P.TOTAL</t>
  </si>
  <si>
    <t>SUB-TOTAL</t>
  </si>
  <si>
    <t>P.UNIT.</t>
  </si>
  <si>
    <t>SERVIÇOS - COMPOSIÇÕES AUXILIARES</t>
  </si>
  <si>
    <t>PRODUÇÃO DA EQUIPE</t>
  </si>
  <si>
    <t xml:space="preserve">CUSTO </t>
  </si>
  <si>
    <t>TOTAL - R$</t>
  </si>
  <si>
    <t>TOTAL DO SERVIÇO - R$</t>
  </si>
  <si>
    <t>Carpinteiro</t>
  </si>
  <si>
    <t>Cadeado 25 mm</t>
  </si>
  <si>
    <t>EQUIPAMENTO</t>
  </si>
  <si>
    <t xml:space="preserve">                                                    Ministério da Integração Nacional</t>
  </si>
  <si>
    <t xml:space="preserve">                                                    Companhia de Desenvolvimento dos Vales do São Francisco e do Parnaíba</t>
  </si>
  <si>
    <t xml:space="preserve">                                                    Área de Revitalização das Bacias Hidrográficas</t>
  </si>
  <si>
    <t>BDI =</t>
  </si>
  <si>
    <t>COMPONENTE GERAL</t>
  </si>
  <si>
    <t>DESCRIÇÃO</t>
  </si>
  <si>
    <t>UNID.</t>
  </si>
  <si>
    <t>MÃO DE OBRA</t>
  </si>
  <si>
    <t>h</t>
  </si>
  <si>
    <t>SINAPI</t>
  </si>
  <si>
    <t>mês</t>
  </si>
  <si>
    <t>Oficial</t>
  </si>
  <si>
    <t>Servente</t>
  </si>
  <si>
    <t>ITEM</t>
  </si>
  <si>
    <t>%</t>
  </si>
  <si>
    <t>m³</t>
  </si>
  <si>
    <t>m²</t>
  </si>
  <si>
    <t>Prego 18x30</t>
  </si>
  <si>
    <t>kg</t>
  </si>
  <si>
    <t>m</t>
  </si>
  <si>
    <t>un</t>
  </si>
  <si>
    <t>Tubo para chuveiro</t>
  </si>
  <si>
    <t xml:space="preserve">Placa de identificação de obras, conforme Lay-out normatizado </t>
  </si>
  <si>
    <t>CODEVASF</t>
  </si>
  <si>
    <t xml:space="preserve"> </t>
  </si>
  <si>
    <t>1.1</t>
  </si>
  <si>
    <t>1.2</t>
  </si>
  <si>
    <t>1.3</t>
  </si>
  <si>
    <t>COD</t>
  </si>
  <si>
    <t>DISCRIMINAÇÃO DOS SERVIÇOS</t>
  </si>
  <si>
    <t>PREÇO (R$)</t>
  </si>
  <si>
    <t>UNITÁRIO</t>
  </si>
  <si>
    <t>1</t>
  </si>
  <si>
    <t>2</t>
  </si>
  <si>
    <t>Pneus</t>
  </si>
  <si>
    <t>Lubrificantes</t>
  </si>
  <si>
    <t>Combustível</t>
  </si>
  <si>
    <t>Passagem de ônibus</t>
  </si>
  <si>
    <t>EPI</t>
  </si>
  <si>
    <t>Material de limpeza</t>
  </si>
  <si>
    <t>Registro de pressão ou gaveta 1/2"</t>
  </si>
  <si>
    <t>Tinta PVA látex</t>
  </si>
  <si>
    <t>Lâmpada incandescente 60W</t>
  </si>
  <si>
    <t>Soquete de plástico para lâmpada</t>
  </si>
  <si>
    <t>Interruptor simples</t>
  </si>
  <si>
    <t xml:space="preserve">Tomada universal </t>
  </si>
  <si>
    <t xml:space="preserve">Chuveiro plástico </t>
  </si>
  <si>
    <t>Caixa d´água 500 l</t>
  </si>
  <si>
    <t>Torneira</t>
  </si>
  <si>
    <t>Tanque</t>
  </si>
  <si>
    <t>Dobradiça metálica</t>
  </si>
  <si>
    <t>Sarrafo</t>
  </si>
  <si>
    <t xml:space="preserve">Pontalete de madeira </t>
  </si>
  <si>
    <t>01.02-A</t>
  </si>
  <si>
    <t>01.03-A</t>
  </si>
  <si>
    <t>01.04-A</t>
  </si>
  <si>
    <t>01.05-A</t>
  </si>
  <si>
    <t>INSTALAÇÕES PRELIMINARES E CANTEIRO DE OBRAS</t>
  </si>
  <si>
    <t>2.1</t>
  </si>
  <si>
    <t>PLANILHA ORÇAMENTÁRIA DE SERVIÇO</t>
  </si>
  <si>
    <t>l</t>
  </si>
  <si>
    <t>MATERIAL</t>
  </si>
  <si>
    <t>UNIDADE</t>
  </si>
  <si>
    <t>VR.UNIT.</t>
  </si>
  <si>
    <t>TOTAL</t>
  </si>
  <si>
    <t>Desmoldante</t>
  </si>
  <si>
    <t>1.4</t>
  </si>
  <si>
    <t>1.5</t>
  </si>
  <si>
    <t>Dobradiça em aço cromado ou bicromatizado com parafuso, classe média, 3 furos por aba, dimensões.</t>
  </si>
  <si>
    <t xml:space="preserve">BDI                </t>
  </si>
  <si>
    <t>Administração local e Manutenção de canteiro de obras.</t>
  </si>
  <si>
    <t xml:space="preserve">m² </t>
  </si>
  <si>
    <t>verificar as celulas</t>
  </si>
  <si>
    <t>Placa de identificação da obra, conforme Lay-out normatizado.</t>
  </si>
  <si>
    <t>Peça de madeira 3ª/4ª Q 7,5x 7,5cm.</t>
  </si>
  <si>
    <t>Peça de madeira 3ª / 4ª qualidade 7,5 X 7,5cm (3X3), não aparelhada.</t>
  </si>
  <si>
    <t>Encarregado</t>
  </si>
  <si>
    <t>79517/001</t>
  </si>
  <si>
    <t>Veículo comercial leve 1.6 flex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</si>
  <si>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</si>
  <si>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</si>
  <si>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</si>
  <si>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</si>
  <si>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</si>
  <si>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</si>
  <si>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</si>
  <si>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</si>
  <si>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</si>
  <si>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</si>
  <si>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</si>
  <si>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</si>
  <si>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</si>
  <si>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</si>
  <si>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</si>
  <si>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</si>
  <si>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</si>
  <si>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</si>
  <si>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</si>
  <si>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</si>
  <si>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</si>
  <si>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</si>
  <si>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</si>
  <si>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</si>
  <si>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</si>
  <si>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</si>
  <si>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</si>
  <si>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</si>
  <si>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</si>
  <si>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</si>
  <si>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</si>
  <si>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</si>
  <si>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</si>
  <si>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</si>
  <si>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</si>
  <si>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</si>
  <si>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</si>
  <si>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</si>
  <si>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</si>
  <si>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</si>
  <si>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</si>
  <si>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</si>
  <si>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</si>
  <si>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</si>
  <si>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</si>
  <si>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</si>
  <si>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</si>
  <si>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</si>
  <si>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</si>
  <si>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</si>
  <si>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</si>
  <si>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</si>
  <si>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</si>
  <si>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</si>
  <si>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</si>
  <si>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</si>
  <si>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</si>
  <si>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</si>
  <si>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</si>
  <si>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</si>
  <si>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</si>
  <si>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</si>
  <si>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</si>
  <si>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</si>
  <si>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</si>
  <si>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</si>
  <si>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</si>
  <si>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</si>
  <si>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</si>
  <si>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</si>
  <si>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Peça de madeira 3ª / 4ª qualidade 2,5 X 5cm, não aparelhada.</t>
  </si>
  <si>
    <t>Kit 1º socorros</t>
  </si>
  <si>
    <t>Engenheiro Junior</t>
  </si>
  <si>
    <t>Pontalete de madeira de 2ª qualidade 8 cm x 8 cm.</t>
  </si>
  <si>
    <t>Sarrafo 3ª 1x4"</t>
  </si>
  <si>
    <t>Torneira plástico 1/2" para pia.</t>
  </si>
  <si>
    <t>Tomada embutir 2P universal redonda 10A/250V com placa, tipo silentoque.</t>
  </si>
  <si>
    <t>Instalação de ponto de apoio à obra, conforme layout apresentado pela contratada e aceito pela fiscalização.</t>
  </si>
  <si>
    <t>VALOR DO CONTRATO: R$</t>
  </si>
  <si>
    <t>Desmobilização de equipamentos, material e pessoal.</t>
  </si>
  <si>
    <t>Mobilização de equipamento, material e pessoal.</t>
  </si>
  <si>
    <t xml:space="preserve">LOCAL: </t>
  </si>
  <si>
    <t>MOVIMENTO DE TERRA</t>
  </si>
  <si>
    <t>Peça de madeira de 3ª qualidade 2,5 X 7,5cm (1 X 3") não aparelhada.</t>
  </si>
  <si>
    <t>Aluguel de casa no município de Petrolina.</t>
  </si>
  <si>
    <t xml:space="preserve">Caminhão cavalo mecânico com carreta tipo prancha capacidade de 20T, inclusive manutenção e operação. </t>
  </si>
  <si>
    <t>Município atendido com a demanda:</t>
  </si>
  <si>
    <t>Item</t>
  </si>
  <si>
    <t>Trecho</t>
  </si>
  <si>
    <t>Município (n)</t>
  </si>
  <si>
    <t>Km</t>
  </si>
  <si>
    <t>Vias</t>
  </si>
  <si>
    <t>Deslocamento Interno</t>
  </si>
  <si>
    <t>Município (n+1)</t>
  </si>
  <si>
    <t>Petrolina</t>
  </si>
  <si>
    <t>E062</t>
  </si>
  <si>
    <t>Escavadeira hidráulica sobre esteira potência de 146 a 169HP, capacidade 2m³, tipo Komatsu PC 300, série C ou equivalente, hora improdutiva.</t>
  </si>
  <si>
    <t>2.1.1</t>
  </si>
  <si>
    <t>Petrolina, estado de Pernambuco</t>
  </si>
  <si>
    <t>Local (n+1)</t>
  </si>
  <si>
    <t>Fornecimento, montagem, instalação e manutenção de placa de identificação de obra com 2,0m x 3,0m, conforme modelo apresentado pela fiscalização.</t>
  </si>
  <si>
    <t>Operador de escavadeira</t>
  </si>
  <si>
    <t>Escavadeira hidráulica sobre esteira potência de 105HP, capacidade 0,80m³, tipo Komatsu PC 150 ou equivalente, depreciação.</t>
  </si>
  <si>
    <t>Escavadeira hidráulica sobre esteira potência de 105HP, capacidade 0,80m³, tipo Komatsu PC 150 ou equivalente, juros.</t>
  </si>
  <si>
    <t>Escavadeira hidráulica sobre esteira potência de 105HP, capacidade 0,80m³, tipo Komatsu PC 150 ou equivalente.</t>
  </si>
  <si>
    <t>Escavadeira hidráulica sobre esteira potência de 105HP, capacidade 0,80m³, tipo Komatsu PC 150 ou equivalente, manutenção.</t>
  </si>
  <si>
    <t>Óleo díesel combustível comum.</t>
  </si>
  <si>
    <t>L</t>
  </si>
  <si>
    <t>Motorista de caminhão</t>
  </si>
  <si>
    <t>Caminhão basculante capacidade de carga de 6,0m³/11T diesel, tipo Mercedes 142HP LK-1418 ou equivalente, inclusive manutenção e operação.</t>
  </si>
  <si>
    <t xml:space="preserve">Caminhão basculante capacidade de carga de 6,0m³/11T diesel, tipo Mercedes 142HP LK-1418, inclusive manutenção e operação. </t>
  </si>
  <si>
    <t xml:space="preserve">Escavadeira hidráulica sobre esteira potência de 105HP, capacidade 0,80m³, tipo Komatsu PC 150 ou equivalente, inclusive manutenção e operação. </t>
  </si>
  <si>
    <t>Ajudante</t>
  </si>
  <si>
    <t>unid.</t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</si>
  <si>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Mobilização de equipamentos, materiais e pessoal.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</si>
  <si>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Desmobilização de equipamentos, materiais e pessoal.</t>
    </r>
  </si>
  <si>
    <r>
      <rPr>
        <b/>
        <sz val="10"/>
        <rFont val="Times New Roman"/>
        <family val="1"/>
      </rPr>
      <t xml:space="preserve">SERVIÇO : </t>
    </r>
    <r>
      <rPr>
        <sz val="10"/>
        <rFont val="Times New Roman"/>
        <family val="1"/>
      </rPr>
      <t>Instalação de ponto de apoio à obra, conforme layout apresentado pela contratada e aceito pela fiscalização.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</si>
  <si>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Administração local e manutenção do canteiro de obras.</t>
    </r>
  </si>
  <si>
    <t>Cimento Portland Comum CP I - 32</t>
  </si>
  <si>
    <t>1.1-A</t>
  </si>
  <si>
    <t>ok</t>
  </si>
  <si>
    <t>Cimento Portland Comum CP I - 32.</t>
  </si>
  <si>
    <t>Pedra Britada nº 2.</t>
  </si>
  <si>
    <t xml:space="preserve">BDI               </t>
  </si>
  <si>
    <t>LOCALIDADE</t>
  </si>
  <si>
    <t>MEDIDAS</t>
  </si>
  <si>
    <t>COORDENADAS UTM</t>
  </si>
  <si>
    <t>N</t>
  </si>
  <si>
    <t>1.6</t>
  </si>
  <si>
    <t>01.06-A</t>
  </si>
  <si>
    <t>Fornecimento de veículo leve para apoio à fiscalização, com 4 portas, ar condicionado, incluindo despesas com combustível, óleos lubrificante, manutenção, licenciamento, seguros, impostos, pneus.</t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</si>
  <si>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Escavação, carga, transporte e descarga de material de 1ª categoria, caminho de serviço leito natural, com escavadeira hidráulica e caminhão basculante 6,0m³, DMT de 800,00m até 1.000m.</t>
    </r>
  </si>
  <si>
    <t>Óleo díesel combustível comum (caminhão).</t>
  </si>
  <si>
    <t>Óleo díesel combustível comum (escavadeira).</t>
  </si>
  <si>
    <t xml:space="preserve">                                                    Data Base : Julho/2013</t>
  </si>
  <si>
    <t>FONTE</t>
  </si>
  <si>
    <t>Engenheiro de Obra Junior</t>
  </si>
  <si>
    <t>SICRO-nov/12</t>
  </si>
  <si>
    <t>EXECUÇÃO DA OBRAS E SERVIÇOS DE RECUPERAÇÃO E AMPLIAÇÃO DA CAPACIDADE DE ACUMULAÇÃO DOS RESERVATÓRIOS EXISTENTES DAS EB´S 13/25/28/29/31 E 32 DO PISNC, EM PETROLINA- PE.</t>
  </si>
  <si>
    <t>Leis Sociais: 120,75 %</t>
  </si>
  <si>
    <r>
      <rPr>
        <b/>
        <sz val="10"/>
        <rFont val="Times New Roman"/>
        <family val="1"/>
      </rPr>
      <t>OBRA:</t>
    </r>
    <r>
      <rPr>
        <sz val="10"/>
        <rFont val="Times New Roman"/>
        <family val="1"/>
      </rPr>
      <t xml:space="preserve"> Recuperação e ampliação da capacidade de acumulação dos reservatórios existentes das EB´S 13/25/28/29/31 e 32 do PISNC, em Petrolina-PE. </t>
    </r>
  </si>
  <si>
    <r>
      <rPr>
        <b/>
        <sz val="10"/>
        <rFont val="Times New Roman"/>
        <family val="1"/>
      </rPr>
      <t>OBRA</t>
    </r>
    <r>
      <rPr>
        <sz val="10"/>
        <rFont val="Times New Roman"/>
        <family val="1"/>
      </rPr>
      <t xml:space="preserve">: Recuperação e ampliação da capacidade de acumulação dos reservatórios existentes das EB´S 13/25/28/29/31 e 32 do PISNC, em Petrolina-PE. 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</si>
  <si>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Fornecimento, montagem, instalação e manutenção de placa de identificação de obra com 2m x 3m, conforme modelo apresentado pela fiscalização. SINAPI- 74209/001</t>
    </r>
  </si>
  <si>
    <t>Leis Sociais: 74,59%</t>
  </si>
  <si>
    <t>Recuperação e ampliação da capacidade de acumulação dos reservatórios existentes das EB´S 13/25/28/29/31 e 32 do PISNC em Petrolina-PE.</t>
  </si>
  <si>
    <t>RESERVATÓRIO</t>
  </si>
  <si>
    <t>RESERV Nº 07 (EB 13)</t>
  </si>
  <si>
    <t>RESERV Nº 16 (EB 25)</t>
  </si>
  <si>
    <t>RESERV Nº 17 (EB 28)</t>
  </si>
  <si>
    <t>RESERV Nº 18 (EB 29)</t>
  </si>
  <si>
    <t>RESERV Nº 19 (EB 31)</t>
  </si>
  <si>
    <t>RESERV Nº 20 (EB 32)</t>
  </si>
  <si>
    <t>Perímetro (m)</t>
  </si>
  <si>
    <t>Altura. (m)</t>
  </si>
  <si>
    <t>Talude</t>
  </si>
  <si>
    <t>Altura sobre terreno (m)</t>
  </si>
  <si>
    <t>Longitud. Talude (m)</t>
  </si>
  <si>
    <t>Longitud. Menbrana (m)</t>
  </si>
  <si>
    <t>Superfície Menbrana (m²)</t>
  </si>
  <si>
    <t>Volume Escavação 1ª cat (m³)</t>
  </si>
  <si>
    <t>Cerca perimetral (m)</t>
  </si>
  <si>
    <t>PERÍMETRO DE IRRIGAÇÃO SENADOR NILO COELHO-PISNC, NA ZONA RURAL DO MUNICÍPIO DE PETROLINA, NO ESTADO DE PERNAMBUCO</t>
  </si>
  <si>
    <t>RESERVATÓRIOS EXISTENTES DAS EB´S 13/25/28/29/31 E 32 DO PISNC, EM PETROLINA-PE.</t>
  </si>
  <si>
    <t>2.1.2</t>
  </si>
  <si>
    <t>3</t>
  </si>
  <si>
    <t>IMPERMEABILIZAÇÃO DOS TALUDES</t>
  </si>
  <si>
    <t>3.1</t>
  </si>
  <si>
    <t>3.1.1</t>
  </si>
  <si>
    <t>3.1.2</t>
  </si>
  <si>
    <t>4</t>
  </si>
  <si>
    <t>4.1</t>
  </si>
  <si>
    <t>4.1.1</t>
  </si>
  <si>
    <t>OBRAS COMPLEMENTARES</t>
  </si>
  <si>
    <t>2S 06 410 00 SICRO2</t>
  </si>
  <si>
    <t>72824 SINAPI</t>
  </si>
  <si>
    <t>74209/001 SINAPI</t>
  </si>
  <si>
    <t>Fornecimento e colocação de cerca de arame farpado com suportes de madeira roliça D=0,10m a cada 3,00m H=2,10m sendo 0,50m enterrado e 9 fios de  arame farpado nº 16  galv. - em todo perímetro do reservatório.</t>
  </si>
  <si>
    <t>Betoneira 320L Diesel 5,5HP s/ carregador mecânico.</t>
  </si>
  <si>
    <t>Pedreiro</t>
  </si>
  <si>
    <t>SERVIÇO: Concreto no traço 1:3,5:7 em volume (cimento, areia e brita), preparo mecânico, inclusive lançamento e acabamento.</t>
  </si>
  <si>
    <t>Concreto no traço 1:3,5:7 em volume (cimento, areia e brita), preparo mecânico.</t>
  </si>
  <si>
    <t>03.01.01-A</t>
  </si>
  <si>
    <t>Fornecimento e instalação de geocomposto de PVC + Geotextil Poliéster 150 g/m² - 0,80mm, para revestimento dos taludes dos reservatórios.</t>
  </si>
  <si>
    <t>Estação Total Classe 1</t>
  </si>
  <si>
    <t>Tabela consultoria CODEVASF-Fev/2013</t>
  </si>
  <si>
    <t>Micro/soft/rádio</t>
  </si>
  <si>
    <t>Topógrafo</t>
  </si>
  <si>
    <t>Ajudante topografia</t>
  </si>
  <si>
    <t>Petrolina /EB-13</t>
  </si>
  <si>
    <t>Petrolina /EB-29</t>
  </si>
  <si>
    <t>Petrolina /EB-25</t>
  </si>
  <si>
    <t>Petrolina /EB-28</t>
  </si>
  <si>
    <t>Petrolina /EB-31</t>
  </si>
  <si>
    <t>Petrolina /EB-32</t>
  </si>
  <si>
    <t>Reservatório 07</t>
  </si>
  <si>
    <t>BR - 235 sentido Casa Nova (13,80km); entrada à esquerda no PV12 sentido N5 (0,25km); entrada à esquerda sentido EB-13 pelo canal 1-08 (2,5km).</t>
  </si>
  <si>
    <t>BR - 122 sentido Lagoa Grande (19,7km); entrada à direita sentido N11 beirando o canal CS-14  até chegar na EB25 (1,5km).</t>
  </si>
  <si>
    <t>BR - 122 sentido Lagoa Grande (15,7km); entrada à direita sentido N10 beirando o canal CP-01 (1,5km); entrada à direita sentido EB-31 (0,3km).</t>
  </si>
  <si>
    <t>BR - 122 sentido Lagoa Grande (15,7km); entrada à direita sentido N10 beirando o canal CP-01 (4,5km); entrada à esquerda sentido EB-32 (0,1km).</t>
  </si>
  <si>
    <t xml:space="preserve">Estrada da banana sentido N9 (10km); entrada à direita sentido C3 até a EB-28 (2,0km).  </t>
  </si>
  <si>
    <t xml:space="preserve">Estrada da banana sentido N9 (10km); entrada à direita sentido C3 até a EB-27 (3,5km); entrada à direita sentido EB-29 (0,6km); </t>
  </si>
  <si>
    <t>Reservatório 16</t>
  </si>
  <si>
    <t>Reservatório 17</t>
  </si>
  <si>
    <t>Reservatório 18</t>
  </si>
  <si>
    <t>Reservatório 20</t>
  </si>
  <si>
    <t>EB-25 / Petrolina</t>
  </si>
  <si>
    <t xml:space="preserve">Segue pela estrada vicinal sentido BR 122 (1,2km); entrada à esquerda sentido Petrolina (20km), chega-se a cidade de Petrolina. </t>
  </si>
  <si>
    <t>3.1.3</t>
  </si>
  <si>
    <t>74238/002</t>
  </si>
  <si>
    <t>Areia Grossa.</t>
  </si>
  <si>
    <t>3.1.4</t>
  </si>
  <si>
    <t>03.01.03</t>
  </si>
  <si>
    <t>Motoniveladora : Caterpillar : 120M - hora improdutiva</t>
  </si>
  <si>
    <t>E006</t>
  </si>
  <si>
    <t xml:space="preserve">Motoniveladora : Caterpillar : 120M </t>
  </si>
  <si>
    <t>Motoniveladora : Caterpillar : 120M - hora produtiva</t>
  </si>
  <si>
    <t>E013</t>
  </si>
  <si>
    <t>Rolo Compactador : Dynapac : CA-250-P - pé de carneiro autop. 11,25t vibrat.</t>
  </si>
  <si>
    <t>Rolo Compactador : Dynapac : CA-250-P - pé de carneiro autop. 11,25t vibrat.- hora improdutiva</t>
  </si>
  <si>
    <t>Rolo Compactador : Dynapac : CA-250-P - pé de carneiro autop. 11,25t vibrat.- hora produtiva</t>
  </si>
  <si>
    <t>74005/002- SINAPI</t>
  </si>
  <si>
    <t>3.1.5</t>
  </si>
  <si>
    <t>03.01.04</t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</si>
  <si>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Fornecimento e instalação de geocomposto de PVC + Geotextil Poliéster 150 g/m² - 0,80mm, para revestimento dos taludes dos reservatórios.</t>
    </r>
  </si>
  <si>
    <t>Soldador/Oficial</t>
  </si>
  <si>
    <t>cotação</t>
  </si>
  <si>
    <t>Geocomposto de PVC + Geotextil Poliester 150g/m² - e=0,80mm- Preto</t>
  </si>
  <si>
    <t>9,73 + 0,97 (10% dif. ICMS)= 10,70</t>
  </si>
  <si>
    <t>RETROESCAVADEIRA C/ CARREGADEIRA SOBRE PNEUS 75HP C/CONVERSOR DE TORQUE (INCL. MANUTENCAO/OPERACAO E COMBUSTÍVEL)</t>
  </si>
  <si>
    <t>Reaterro mecanizado de valas compactado manualmente.</t>
  </si>
  <si>
    <r>
      <rPr>
        <b/>
        <sz val="10"/>
        <rFont val="Times New Roman"/>
        <family val="1"/>
      </rPr>
      <t>SERVIÇO</t>
    </r>
    <r>
      <rPr>
        <sz val="10"/>
        <rFont val="Times New Roman"/>
        <family val="1"/>
      </rPr>
      <t>: Reaterro mecanizado de valas compactado manualmente.</t>
    </r>
  </si>
  <si>
    <t>4.1.2</t>
  </si>
  <si>
    <r>
      <rPr>
        <b/>
        <sz val="10"/>
        <rFont val="Times New Roman"/>
        <family val="1"/>
      </rPr>
      <t>SERVIÇO</t>
    </r>
    <r>
      <rPr>
        <sz val="10"/>
        <rFont val="Times New Roman"/>
        <family val="1"/>
      </rPr>
      <t>: Fornecimento e colocação de cerca de arame farpado com suportes de madeira roliça D=0,10m a cada 3,00m H=2,10m sendo 0,50m enterrado e 9 fios de  arame farpado nº 16  galv. - em todo perímetro do reservatório.</t>
    </r>
  </si>
  <si>
    <t>Caminhão carroceria- de madeira 15t (191kW)</t>
  </si>
  <si>
    <t>Arame farpado nº 16 galv. Simples</t>
  </si>
  <si>
    <t>Grampo para cerca galvanizado 1x9</t>
  </si>
  <si>
    <t>Mourão madeira H=2,10m D=0,10m</t>
  </si>
  <si>
    <t>und</t>
  </si>
  <si>
    <t>Mourão madeira H=2,20m D=0,15m</t>
  </si>
  <si>
    <t>E402</t>
  </si>
  <si>
    <t>Caminhão carroceria- de madeira 15t (191kW)- hora produtiva</t>
  </si>
  <si>
    <t>M321</t>
  </si>
  <si>
    <t>M322</t>
  </si>
  <si>
    <t>M403</t>
  </si>
  <si>
    <t>M404</t>
  </si>
  <si>
    <t>Tubo aço galv. 4" leve c/ costura</t>
  </si>
  <si>
    <t>Tubo aço galv. 2" leve c/ costura</t>
  </si>
  <si>
    <t>Tela arame galv. Fio nº 10 # 2"</t>
  </si>
  <si>
    <t>Barra chata 11/2 x 1/8"</t>
  </si>
  <si>
    <t>Barra chata 11/2 x 1/8</t>
  </si>
  <si>
    <t>ELETRODO AWS E-7018 (OK 48.04; WI 718) D=4MM (SOLDA ELETRICA)</t>
  </si>
  <si>
    <t>MAQUINA P/ SOLDA ELETRICA TIPO BAMBINA TIG 30 AC/DC DA BAMBOZZI OU EQUIV</t>
  </si>
  <si>
    <t>Serralheiro</t>
  </si>
  <si>
    <t>Valor por reservatório</t>
  </si>
  <si>
    <t>Vol. Aterro compactado (m³)</t>
  </si>
  <si>
    <t>Vol. Aterro compactado para execução de Diques de separação/auxiliar (m³)</t>
  </si>
  <si>
    <t>dique auxiliar</t>
  </si>
  <si>
    <t>dique separação + auxiliar</t>
  </si>
  <si>
    <t>complementação dique separação + auxiliar</t>
  </si>
  <si>
    <t>Aterro compactado com material da própria escavação para regularização do fundo dos reservatórios, acréscimo de taludes e execução de diques de separação/auxiliar, sem controle de compactação.</t>
  </si>
  <si>
    <t>Veículo comercial leve 1.6 flex (topografia e engenheiro)</t>
  </si>
  <si>
    <t>já existe</t>
  </si>
  <si>
    <t>4.1.3</t>
  </si>
  <si>
    <t>04.01.03</t>
  </si>
  <si>
    <r>
      <rPr>
        <b/>
        <sz val="10"/>
        <rFont val="Times New Roman"/>
        <family val="1"/>
      </rPr>
      <t>SERVIÇO</t>
    </r>
    <r>
      <rPr>
        <sz val="10"/>
        <rFont val="Times New Roman"/>
        <family val="1"/>
      </rPr>
      <t xml:space="preserve">: Confecção e instalação de Stop Log em estrutura de aço galvanizado (trilhos e gabaritos), comportas em tábuas de madeira de lei e estrutura complementar em concreto armado na seção do canal de aproximação. </t>
    </r>
  </si>
  <si>
    <t>BARRA FERRO RETANGULAR CHATA 1 1/2 X 1/4" - (1,89 KG/M)</t>
  </si>
  <si>
    <t>CONCRETO ARMADO DOSADO 15 MPA INCL MAT P/ 1 M3 PREPARO, COLOCAÇÃO E ESCORAMENTO. (SINAPI-73346)</t>
  </si>
  <si>
    <t>TABUA MADEIRA LEI 2,5 X 30,0CM (1 X 12") APARELHADA</t>
  </si>
  <si>
    <t>CANTONEIRA ACO ABAS IGUAIS TIPO U (QUALQUER BITOLA) E = 1/4" (2,22KG/M)</t>
  </si>
  <si>
    <t>Confecção e instalação de Stop Log em estrutura de aço galvanizado (trilhos e gabaritos), comportas em tábuas de madeira de lei e estrutura complementar em concreto armado na seção do canal de aproximação.</t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</si>
  <si>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Aterro compactado com material da própria escavação para regularização do fundo dos reservatórios, acréscimo de taludes e execução de diques de contenção sem controle de compactação.</t>
    </r>
  </si>
  <si>
    <t>2.1.3</t>
  </si>
  <si>
    <t>Escavação, carga, transporte e descarga de material de 1ª categoria, caminho de serviço leito natural, com escavadeira hidráulica e caminhão basculante 6,0m³, D.M.T. de 800m até 1.000m, inclusive manutenção, operação, depreciação e juros.</t>
  </si>
  <si>
    <t>Escavação, carga, transporte e descarga de material de 1ª categoria, caminho de serviço leito natural, com escavadeira hidráulica e caminhão basculante 6,0m³, D.M.T. de 5.001m até 8.000m, inclusive manutenção, operação, depreciação e juros.</t>
  </si>
  <si>
    <t>2S0110050 DER-PE</t>
  </si>
  <si>
    <t>Escavação, carga, transporte e descarga de material de 1ª categoria, caminho de serviço leito natural, com escavadeira hidráulica e caminhão basculante 6,0m³, D.M.T. de 9.000m até 10.000m, inclusive manutenção, operação, depreciação e juros.</t>
  </si>
  <si>
    <t>2S0110054 DER-PE</t>
  </si>
  <si>
    <t>2S0110063 DER-PE</t>
  </si>
  <si>
    <t>Escavação, carga, transporte e descarga de material de 1ª categoria, caminho de serviço leito natural, com escavadeira hidráulica e caminhão basculante 6,0m³, D.M.T. de 13.001m até 14.000m, inclusive manutenção, operação, depreciação e juros.</t>
  </si>
  <si>
    <t>2.1.4</t>
  </si>
  <si>
    <t>2.1.5</t>
  </si>
  <si>
    <t>2.1.6</t>
  </si>
  <si>
    <t>Escavação, carga, transporte e descarga de material de 1ª categoria, caminho de serviço leito natural, com escavadeira hidráulica e caminhão basculante 6,0m³, D.M.T. de 1.200m até 1.400m, inclusive manutenção, operação, depreciação e juros.</t>
  </si>
  <si>
    <t>2S0110028 SICRO2</t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</si>
  <si>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Escavação, carga, transporte e descarga de material de 1ª categoria, caminho de serviço leito natural, com escavadeira hidráulica e caminhão basculante 6,0m³, DMT de 1.200m até 1.400m.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</si>
  <si>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Escavação, carga, transporte e descarga de material de 1ª categoria, caminho de serviço leito natural, com escavadeira hidráulica e caminhão basculante 6,0m³, DMT de 5.001m até 8.000m.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</si>
  <si>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Escavação, carga, transporte e descarga de material de 1ª categoria, caminho de serviço leito natural, com escavadeira hidráulica e caminhão basculante 6,0m³, DMT de 9.000m até 10.000m.</t>
    </r>
  </si>
  <si>
    <r>
      <rPr>
        <b/>
        <sz val="10"/>
        <rFont val="Times New Roman"/>
        <family val="1"/>
      </rPr>
      <t>SERVIÇO:</t>
    </r>
    <r>
      <rPr>
        <sz val="10"/>
        <rFont val="Times New Roman"/>
        <family val="1"/>
      </rPr>
      <t xml:space="preserve"> Escavação, carga, transporte e descarga de material de 1ª categoria, caminho de serviço leito natural, com escavadeira hidráulica e caminhão basculante 6,0m³, DMT de 13.001m até 14.000m.</t>
    </r>
  </si>
  <si>
    <t>Pedreiro / Carpinteiro/Pintor</t>
  </si>
  <si>
    <t>FUNDO ANTICORROSIVO TIPO ZARCAO OU EQUIV</t>
  </si>
  <si>
    <t>TINTA ESMALTE SINTETICO ALTO BRILHO</t>
  </si>
  <si>
    <t>LIXA P/ FERRO</t>
  </si>
  <si>
    <t>Fornecimento e colocação de portão de acesso para veículos em tela de aço galvanizado fio nº 10, malha # 2" e moldura em tubo de aço galvanizado c/ costura NBR 5580 leve D= 2" e suportes em tubo de aço galv. c/ costura NBR 5580 de 4" com duas folhas de abrir, incluso ferragens e pintura esmalte sintético (2 demãos), nas dimensões de 4,20x2,20m.</t>
  </si>
  <si>
    <r>
      <rPr>
        <b/>
        <sz val="10"/>
        <rFont val="Times New Roman"/>
        <family val="1"/>
      </rPr>
      <t>SERVIÇO</t>
    </r>
    <r>
      <rPr>
        <sz val="10"/>
        <rFont val="Times New Roman"/>
        <family val="1"/>
      </rPr>
      <t>: Fornecimento e colocação de portão de acesso para veículos em tela de aço galvanizado fio nº 10, malha # 2" e moldura em tubo de aço galvanizado c/ costura NBR 5580 leve D= 2" e suportes em tubo de aço galv. c/ costura NBR 5580 de 4" com duas folhas de abrir, incluso ferragens e pintura esmalte sintético (2 demãos), nas dimensões de 4,20x2,20m.</t>
    </r>
  </si>
  <si>
    <t>Pintor</t>
  </si>
  <si>
    <t>Sem aplicação de BDI; mão de obra sem encargos sociais</t>
  </si>
  <si>
    <t>6111/6115</t>
  </si>
  <si>
    <t>4750/1213/4783</t>
  </si>
  <si>
    <t>Servente/Ajudante topografia/Ajudante</t>
  </si>
  <si>
    <t>Tanque simples pré-moldado de concreto.</t>
  </si>
  <si>
    <t>Caminhão Basculante com capacidade de carga de 6,0m³ / 11t diesel tipo mercedes 162HP LK-1418 ou equivalente.</t>
  </si>
  <si>
    <t>Escavadeira hidráulica sobre esteira potência de 146 a 169HP, capacidade 0,98m³, tipo Komatsu PC 150 ou equivalente, inclusive manutenção e operação.</t>
  </si>
  <si>
    <t>GASOLINA COMUM</t>
  </si>
  <si>
    <t>ÓLEO LUBRIFICANTE</t>
  </si>
  <si>
    <t>Veículo leve 1.0 flex (72cv)</t>
  </si>
  <si>
    <t>Escavação mecânica de valas material 1ª cat. para  engastamento da geomembrana.</t>
  </si>
  <si>
    <t>Concreto no traço 1:3,5:7 em volume (cimento, areia e brita), preparo mecânico, inclusive lançamento e acabamento, para engastamento da geomembrana.</t>
  </si>
  <si>
    <t>Concreto no traço 1:3,5:7 em volume (cimento, areia e brita), preparo mecânico, inclusive lançamento e acabamento, para proteção mecânica (e= 3cm) da geomembrana.</t>
  </si>
  <si>
    <t>OUTUBRO/2013</t>
  </si>
  <si>
    <t>Reservatório 19</t>
  </si>
  <si>
    <t>RELAÇÃO DE RESERVATÓRIOS A SEREM RECUPERADOS E AMPLIADOS - OUT/2013</t>
  </si>
  <si>
    <t>Peça de madeira de 3ª Q 2,5x 7,5cm.</t>
  </si>
  <si>
    <t>5632 SINAPI CHI DIURNO = 73,90</t>
  </si>
  <si>
    <t>5934 SINAPI CHI diurno = 85,81</t>
  </si>
  <si>
    <t>c encargos</t>
  </si>
  <si>
    <t>com encargos pelo tempo</t>
  </si>
  <si>
    <t>5934 sinapi = 85,81</t>
  </si>
  <si>
    <t>72824 sinapi</t>
  </si>
  <si>
    <t>4,75 pelo sinapi</t>
  </si>
  <si>
    <t>Caminhão Basculante com capacidade de carga de 6,0m³ / 11t diesel tipo mercedes 162HP LK-1418 ou equivalente, depreciação e juros.</t>
  </si>
  <si>
    <t>Caminhão Basculante com capacidade de carga de 6,0m³ / 11t diesel tipo mercedes 162HP LK-1418 ou equivalente, manutenção.</t>
  </si>
  <si>
    <t>SERVIÇO: Escavação mecânica de valas material 1ª cat. para engastamento da geomembrana.</t>
  </si>
  <si>
    <t>DATA:  Outubro/2013</t>
  </si>
  <si>
    <t>DADOS DOS RESERVATÓRIOS A SEREM RECUPERADOS E AMPLIADOS A SUA CAPACIDADE DE ACUMULAÇÃO - OUT/2013 (*)</t>
  </si>
  <si>
    <t>* Fonte: Produto nº 3 - Investimentos requeridos para modernizar a Infra-estrutura e Gestão do PISNC - CT nº 0.128.00/2010 firmado entre a CODEVASF e o Banco Mundial.</t>
  </si>
  <si>
    <t>Volume concreto traço(1:3,5:7) (m³)</t>
  </si>
  <si>
    <t>QUADRO PO-I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</si>
</sst>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* #,##0.00_-;\-* #,##0.00_-;_-* &quot;-&quot;??_-;_-@_-"/>
    <numFmt numFmtId="165" formatCode="mmm\-yy"/>
    <numFmt numFmtId="166" formatCode="#,##0.0000"/>
    <numFmt numFmtId="167" formatCode="0.00000"/>
    <numFmt numFmtId="168" formatCode="0.0000"/>
    <numFmt numFmtId="169" formatCode="#,##0.00000"/>
    <numFmt numFmtId="170" formatCode="0.000"/>
    <numFmt numFmtId="171" formatCode="#,##0.000000"/>
    <numFmt numFmtId="172" formatCode="_-* #,##0.00_-;\-* #,##0.00_-;_-* \-??_-;_-@_-"/>
    <numFmt numFmtId="173" formatCode="_(* #,##0.00_);_(* \(#,##0.00\);_(* \-??_);_(@_)"/>
    <numFmt numFmtId="174" formatCode="#,##0.00\ ;&quot; (&quot;#,##0.00\);&quot; -&quot;#\ ;@\ "/>
    <numFmt numFmtId="175" formatCode="_(&quot;R$ &quot;* #,##0_);_(&quot;R$ &quot;* \(#,##0\);_(&quot;R$ &quot;* \-_);_(@_)"/>
    <numFmt numFmtId="176" formatCode="_(&quot;R$ &quot;* #,##0.00_);_(&quot;R$ &quot;* \(#,##0.00\);_(&quot;R$ &quot;* \-??_);_(@_)"/>
  </numFmts>
  <fonts count="5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Courier New"/>
      <family val="3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5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Times New Roman"/>
      <family val="1"/>
    </font>
    <font>
      <b/>
      <sz val="8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42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61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0">
    <xf numFmtId="3" fontId="0" fillId="0" borderId="0"/>
    <xf numFmtId="3" fontId="2" fillId="2" borderId="0" applyBorder="0" applyAlignment="0" applyProtection="0"/>
    <xf numFmtId="3" fontId="2" fillId="3" borderId="0" applyBorder="0" applyAlignment="0" applyProtection="0"/>
    <xf numFmtId="3" fontId="2" fillId="4" borderId="0" applyBorder="0" applyAlignment="0" applyProtection="0"/>
    <xf numFmtId="3" fontId="2" fillId="5" borderId="0" applyBorder="0" applyAlignment="0" applyProtection="0"/>
    <xf numFmtId="3" fontId="2" fillId="6" borderId="0" applyBorder="0" applyAlignment="0" applyProtection="0"/>
    <xf numFmtId="3" fontId="2" fillId="4" borderId="0" applyBorder="0" applyAlignment="0" applyProtection="0"/>
    <xf numFmtId="3" fontId="2" fillId="6" borderId="0" applyBorder="0" applyAlignment="0" applyProtection="0"/>
    <xf numFmtId="3" fontId="2" fillId="3" borderId="0" applyBorder="0" applyAlignment="0" applyProtection="0"/>
    <xf numFmtId="3" fontId="2" fillId="7" borderId="0" applyBorder="0" applyAlignment="0" applyProtection="0"/>
    <xf numFmtId="3" fontId="2" fillId="8" borderId="0" applyBorder="0" applyAlignment="0" applyProtection="0"/>
    <xf numFmtId="3" fontId="2" fillId="6" borderId="0" applyBorder="0" applyAlignment="0" applyProtection="0"/>
    <xf numFmtId="3" fontId="2" fillId="4" borderId="0" applyBorder="0" applyAlignment="0" applyProtection="0"/>
    <xf numFmtId="3" fontId="3" fillId="6" borderId="0" applyBorder="0" applyAlignment="0" applyProtection="0"/>
    <xf numFmtId="3" fontId="3" fillId="9" borderId="0" applyBorder="0" applyAlignment="0" applyProtection="0"/>
    <xf numFmtId="3" fontId="3" fillId="10" borderId="0" applyBorder="0" applyAlignment="0" applyProtection="0"/>
    <xf numFmtId="3" fontId="3" fillId="8" borderId="0" applyBorder="0" applyAlignment="0" applyProtection="0"/>
    <xf numFmtId="3" fontId="3" fillId="6" borderId="0" applyBorder="0" applyAlignment="0" applyProtection="0"/>
    <xf numFmtId="3" fontId="3" fillId="3" borderId="0" applyBorder="0" applyAlignment="0" applyProtection="0"/>
    <xf numFmtId="3" fontId="4" fillId="6" borderId="0" applyBorder="0" applyAlignment="0" applyProtection="0"/>
    <xf numFmtId="3" fontId="5" fillId="11" borderId="1" applyAlignment="0" applyProtection="0"/>
    <xf numFmtId="3" fontId="6" fillId="12" borderId="2" applyAlignment="0" applyProtection="0"/>
    <xf numFmtId="3" fontId="7" fillId="0" borderId="3" applyFill="0" applyAlignment="0" applyProtection="0"/>
    <xf numFmtId="3" fontId="3" fillId="13" borderId="0" applyBorder="0" applyAlignment="0" applyProtection="0"/>
    <xf numFmtId="3" fontId="3" fillId="9" borderId="0" applyBorder="0" applyAlignment="0" applyProtection="0"/>
    <xf numFmtId="3" fontId="3" fillId="10" borderId="0" applyBorder="0" applyAlignment="0" applyProtection="0"/>
    <xf numFmtId="3" fontId="3" fillId="14" borderId="0" applyBorder="0" applyAlignment="0" applyProtection="0"/>
    <xf numFmtId="3" fontId="3" fillId="15" borderId="0" applyBorder="0" applyAlignment="0" applyProtection="0"/>
    <xf numFmtId="3" fontId="3" fillId="16" borderId="0" applyBorder="0" applyAlignment="0" applyProtection="0"/>
    <xf numFmtId="3" fontId="8" fillId="7" borderId="1" applyAlignment="0" applyProtection="0"/>
    <xf numFmtId="171" fontId="22" fillId="0" borderId="0" applyFont="0" applyFill="0" applyBorder="0" applyAlignment="0" applyProtection="0"/>
    <xf numFmtId="3" fontId="9" fillId="17" borderId="0" applyBorder="0" applyAlignment="0" applyProtection="0"/>
    <xf numFmtId="0" fontId="25" fillId="0" borderId="0"/>
    <xf numFmtId="3" fontId="10" fillId="7" borderId="0" applyBorder="0" applyAlignment="0" applyProtection="0"/>
    <xf numFmtId="0" fontId="22" fillId="0" borderId="0"/>
    <xf numFmtId="0" fontId="21" fillId="0" borderId="0"/>
    <xf numFmtId="0" fontId="21" fillId="0" borderId="0"/>
    <xf numFmtId="0" fontId="27" fillId="0" borderId="0"/>
    <xf numFmtId="0" fontId="27" fillId="0" borderId="0"/>
    <xf numFmtId="0" fontId="1" fillId="0" borderId="0"/>
    <xf numFmtId="0" fontId="22" fillId="0" borderId="0"/>
    <xf numFmtId="3" fontId="21" fillId="0" borderId="0"/>
    <xf numFmtId="3" fontId="21" fillId="4" borderId="4" applyAlignment="0" applyProtection="0"/>
    <xf numFmtId="9" fontId="22" fillId="0" borderId="0" applyFont="0" applyFill="0" applyBorder="0" applyAlignment="0" applyProtection="0"/>
    <xf numFmtId="3" fontId="11" fillId="11" borderId="5" applyAlignment="0" applyProtection="0"/>
    <xf numFmtId="164" fontId="21" fillId="0" borderId="0" applyFont="0" applyFill="0" applyBorder="0" applyAlignment="0" applyProtection="0"/>
    <xf numFmtId="170" fontId="21" fillId="0" borderId="0" applyFill="0" applyBorder="0" applyAlignment="0" applyProtection="0"/>
    <xf numFmtId="170" fontId="21" fillId="0" borderId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3" fontId="7" fillId="0" borderId="0" applyFill="0" applyBorder="0" applyAlignment="0" applyProtection="0"/>
    <xf numFmtId="3" fontId="12" fillId="0" borderId="0" applyFill="0" applyBorder="0" applyAlignment="0" applyProtection="0"/>
    <xf numFmtId="3" fontId="13" fillId="0" borderId="0" applyFill="0" applyBorder="0" applyAlignment="0" applyProtection="0"/>
    <xf numFmtId="3" fontId="14" fillId="0" borderId="6" applyFill="0" applyAlignment="0" applyProtection="0"/>
    <xf numFmtId="3" fontId="15" fillId="0" borderId="7" applyFill="0" applyAlignment="0" applyProtection="0"/>
    <xf numFmtId="3" fontId="16" fillId="0" borderId="8" applyFill="0" applyAlignment="0" applyProtection="0"/>
    <xf numFmtId="3" fontId="16" fillId="0" borderId="0" applyFill="0" applyBorder="0" applyAlignment="0" applyProtection="0"/>
    <xf numFmtId="3" fontId="17" fillId="0" borderId="9" applyFill="0" applyAlignment="0" applyProtection="0"/>
    <xf numFmtId="0" fontId="1" fillId="0" borderId="0"/>
    <xf numFmtId="172" fontId="21" fillId="0" borderId="0" applyFill="0" applyBorder="0" applyAlignment="0" applyProtection="0"/>
    <xf numFmtId="0" fontId="1" fillId="0" borderId="0"/>
    <xf numFmtId="173" fontId="21" fillId="0" borderId="0" applyFill="0" applyBorder="0" applyAlignment="0" applyProtection="0"/>
    <xf numFmtId="175" fontId="21" fillId="0" borderId="0" applyFill="0" applyBorder="0" applyAlignment="0" applyProtection="0"/>
    <xf numFmtId="176" fontId="21" fillId="0" borderId="0" applyFill="0" applyBorder="0" applyAlignment="0" applyProtection="0"/>
    <xf numFmtId="0" fontId="21" fillId="0" borderId="0"/>
    <xf numFmtId="0" fontId="21" fillId="0" borderId="0"/>
  </cellStyleXfs>
  <cellXfs count="500">
    <xf numFmtId="3" fontId="0" fillId="0" borderId="0" xfId="0"/>
    <xf numFmtId="3" fontId="18" fillId="0" borderId="0" xfId="0" applyFont="1"/>
    <xf numFmtId="3" fontId="18" fillId="0" borderId="0" xfId="0" applyFont="1" applyBorder="1"/>
    <xf numFmtId="3" fontId="18" fillId="0" borderId="0" xfId="0" applyFont="1" applyFill="1"/>
    <xf numFmtId="4" fontId="18" fillId="0" borderId="0" xfId="0" applyNumberFormat="1" applyFont="1" applyBorder="1"/>
    <xf numFmtId="4" fontId="18" fillId="0" borderId="0" xfId="0" applyNumberFormat="1" applyFont="1"/>
    <xf numFmtId="3" fontId="0" fillId="0" borderId="0" xfId="0" applyAlignment="1">
      <alignment horizontal="right"/>
    </xf>
    <xf numFmtId="4" fontId="18" fillId="0" borderId="1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/>
    </xf>
    <xf numFmtId="0" fontId="24" fillId="0" borderId="0" xfId="35" applyFont="1" applyFill="1" applyBorder="1" applyAlignment="1">
      <alignment vertical="center"/>
    </xf>
    <xf numFmtId="0" fontId="24" fillId="0" borderId="0" xfId="35" applyFont="1" applyFill="1" applyAlignment="1">
      <alignment horizontal="center" vertical="center"/>
    </xf>
    <xf numFmtId="0" fontId="24" fillId="0" borderId="0" xfId="35" applyFont="1" applyFill="1" applyAlignment="1">
      <alignment horizontal="center" vertical="center" wrapText="1"/>
    </xf>
    <xf numFmtId="3" fontId="18" fillId="0" borderId="10" xfId="0" applyFont="1" applyFill="1" applyBorder="1" applyAlignment="1">
      <alignment horizontal="left" vertical="center" wrapText="1"/>
    </xf>
    <xf numFmtId="164" fontId="24" fillId="0" borderId="0" xfId="45" applyFont="1" applyFill="1" applyBorder="1" applyAlignment="1">
      <alignment horizontal="center" vertical="center"/>
    </xf>
    <xf numFmtId="164" fontId="24" fillId="0" borderId="0" xfId="45" applyFont="1" applyFill="1" applyAlignment="1">
      <alignment horizontal="center" vertical="center"/>
    </xf>
    <xf numFmtId="3" fontId="18" fillId="0" borderId="0" xfId="0" applyFont="1" applyAlignment="1">
      <alignment vertical="center"/>
    </xf>
    <xf numFmtId="3" fontId="18" fillId="0" borderId="0" xfId="0" applyFont="1" applyBorder="1" applyAlignment="1">
      <alignment vertical="center"/>
    </xf>
    <xf numFmtId="4" fontId="18" fillId="7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8" fillId="0" borderId="0" xfId="0" applyNumberFormat="1" applyFont="1" applyAlignment="1">
      <alignment vertical="center"/>
    </xf>
    <xf numFmtId="3" fontId="19" fillId="0" borderId="0" xfId="0" applyNumberFormat="1" applyFont="1" applyFill="1" applyBorder="1" applyAlignment="1">
      <alignment horizontal="center" vertical="center" wrapText="1"/>
    </xf>
    <xf numFmtId="4" fontId="18" fillId="0" borderId="0" xfId="41" applyNumberFormat="1" applyFont="1" applyFill="1" applyBorder="1" applyAlignment="1">
      <alignment horizontal="right" vertical="center"/>
    </xf>
    <xf numFmtId="3" fontId="19" fillId="0" borderId="0" xfId="41" applyFont="1" applyFill="1" applyBorder="1" applyAlignment="1">
      <alignment horizontal="center" vertical="center"/>
    </xf>
    <xf numFmtId="0" fontId="18" fillId="0" borderId="0" xfId="0" applyNumberFormat="1" applyFont="1" applyAlignment="1">
      <alignment vertical="center" wrapText="1"/>
    </xf>
    <xf numFmtId="4" fontId="18" fillId="0" borderId="0" xfId="41" applyNumberFormat="1" applyFont="1" applyFill="1" applyBorder="1" applyAlignment="1">
      <alignment horizontal="right" vertical="center" wrapText="1"/>
    </xf>
    <xf numFmtId="0" fontId="18" fillId="0" borderId="0" xfId="0" applyNumberFormat="1" applyFont="1" applyFill="1" applyAlignment="1">
      <alignment vertical="center"/>
    </xf>
    <xf numFmtId="4" fontId="18" fillId="0" borderId="0" xfId="0" applyNumberFormat="1" applyFont="1" applyFill="1" applyBorder="1" applyAlignment="1">
      <alignment horizontal="right" vertical="center"/>
    </xf>
    <xf numFmtId="4" fontId="18" fillId="0" borderId="10" xfId="62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right" vertical="center"/>
    </xf>
    <xf numFmtId="2" fontId="18" fillId="0" borderId="0" xfId="0" applyNumberFormat="1" applyFont="1" applyFill="1" applyBorder="1" applyAlignment="1">
      <alignment horizontal="right" vertical="center"/>
    </xf>
    <xf numFmtId="2" fontId="18" fillId="0" borderId="0" xfId="0" applyNumberFormat="1" applyFont="1" applyFill="1" applyBorder="1" applyAlignment="1">
      <alignment vertical="center"/>
    </xf>
    <xf numFmtId="2" fontId="18" fillId="0" borderId="0" xfId="0" applyNumberFormat="1" applyFont="1" applyFill="1" applyAlignment="1">
      <alignment vertical="center"/>
    </xf>
    <xf numFmtId="4" fontId="18" fillId="0" borderId="10" xfId="41" applyNumberFormat="1" applyFont="1" applyFill="1" applyBorder="1" applyAlignment="1">
      <alignment horizontal="justify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4" fontId="18" fillId="0" borderId="10" xfId="63" applyNumberFormat="1" applyFont="1" applyFill="1" applyBorder="1" applyAlignment="1" applyProtection="1">
      <alignment horizontal="center" vertical="center"/>
    </xf>
    <xf numFmtId="3" fontId="18" fillId="0" borderId="10" xfId="0" applyFont="1" applyFill="1" applyBorder="1" applyAlignment="1">
      <alignment vertical="center"/>
    </xf>
    <xf numFmtId="3" fontId="18" fillId="11" borderId="10" xfId="0" applyFont="1" applyFill="1" applyBorder="1" applyAlignment="1">
      <alignment horizontal="center" vertical="center"/>
    </xf>
    <xf numFmtId="165" fontId="18" fillId="11" borderId="10" xfId="0" applyNumberFormat="1" applyFont="1" applyFill="1" applyBorder="1" applyAlignment="1">
      <alignment horizontal="center" vertical="center"/>
    </xf>
    <xf numFmtId="3" fontId="18" fillId="0" borderId="10" xfId="0" applyFont="1" applyFill="1" applyBorder="1" applyAlignment="1">
      <alignment vertical="center" wrapText="1"/>
    </xf>
    <xf numFmtId="3" fontId="18" fillId="0" borderId="10" xfId="0" applyFont="1" applyFill="1" applyBorder="1" applyAlignment="1">
      <alignment horizontal="justify" vertical="center" wrapText="1"/>
    </xf>
    <xf numFmtId="3" fontId="18" fillId="0" borderId="10" xfId="0" applyFont="1" applyBorder="1" applyAlignment="1">
      <alignment horizontal="center" vertical="center"/>
    </xf>
    <xf numFmtId="3" fontId="18" fillId="0" borderId="10" xfId="0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vertical="center" wrapText="1"/>
    </xf>
    <xf numFmtId="165" fontId="18" fillId="11" borderId="10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2" fontId="19" fillId="0" borderId="0" xfId="41" applyNumberFormat="1" applyFont="1" applyFill="1" applyBorder="1" applyAlignment="1">
      <alignment horizontal="left" vertical="center"/>
    </xf>
    <xf numFmtId="4" fontId="30" fillId="0" borderId="0" xfId="41" applyNumberFormat="1" applyFont="1" applyFill="1" applyBorder="1" applyAlignment="1">
      <alignment horizontal="center" vertical="center"/>
    </xf>
    <xf numFmtId="168" fontId="18" fillId="0" borderId="10" xfId="0" applyNumberFormat="1" applyFont="1" applyFill="1" applyBorder="1" applyAlignment="1">
      <alignment horizontal="center" vertical="center"/>
    </xf>
    <xf numFmtId="0" fontId="31" fillId="0" borderId="0" xfId="64" applyFont="1"/>
    <xf numFmtId="0" fontId="32" fillId="0" borderId="0" xfId="64" applyFont="1" applyAlignment="1">
      <alignment horizontal="center" vertical="center"/>
    </xf>
    <xf numFmtId="0" fontId="31" fillId="0" borderId="21" xfId="64" applyFont="1" applyBorder="1" applyAlignment="1">
      <alignment horizontal="center"/>
    </xf>
    <xf numFmtId="173" fontId="31" fillId="0" borderId="15" xfId="65" applyFont="1" applyFill="1" applyBorder="1" applyAlignment="1" applyProtection="1"/>
    <xf numFmtId="0" fontId="19" fillId="0" borderId="31" xfId="64" applyFont="1" applyBorder="1"/>
    <xf numFmtId="0" fontId="31" fillId="0" borderId="31" xfId="64" applyFont="1" applyBorder="1"/>
    <xf numFmtId="173" fontId="18" fillId="0" borderId="15" xfId="65" applyFont="1" applyFill="1" applyBorder="1" applyAlignment="1" applyProtection="1"/>
    <xf numFmtId="9" fontId="31" fillId="0" borderId="15" xfId="65" applyNumberFormat="1" applyFont="1" applyFill="1" applyBorder="1" applyAlignment="1" applyProtection="1"/>
    <xf numFmtId="0" fontId="18" fillId="0" borderId="31" xfId="64" applyFont="1" applyBorder="1"/>
    <xf numFmtId="174" fontId="31" fillId="0" borderId="15" xfId="64" applyNumberFormat="1" applyFont="1" applyBorder="1"/>
    <xf numFmtId="0" fontId="31" fillId="0" borderId="15" xfId="64" applyFont="1" applyBorder="1"/>
    <xf numFmtId="174" fontId="19" fillId="0" borderId="15" xfId="64" applyNumberFormat="1" applyFont="1" applyBorder="1"/>
    <xf numFmtId="0" fontId="31" fillId="0" borderId="32" xfId="64" applyFont="1" applyBorder="1" applyAlignment="1">
      <alignment horizontal="center"/>
    </xf>
    <xf numFmtId="0" fontId="19" fillId="0" borderId="0" xfId="64" applyFont="1" applyBorder="1"/>
    <xf numFmtId="174" fontId="31" fillId="0" borderId="33" xfId="64" applyNumberFormat="1" applyFont="1" applyBorder="1"/>
    <xf numFmtId="0" fontId="31" fillId="0" borderId="0" xfId="64" applyFont="1" applyBorder="1"/>
    <xf numFmtId="173" fontId="21" fillId="0" borderId="0" xfId="65"/>
    <xf numFmtId="0" fontId="31" fillId="0" borderId="34" xfId="64" applyFont="1" applyBorder="1" applyAlignment="1">
      <alignment horizontal="center"/>
    </xf>
    <xf numFmtId="0" fontId="31" fillId="0" borderId="23" xfId="64" applyFont="1" applyBorder="1"/>
    <xf numFmtId="174" fontId="31" fillId="0" borderId="35" xfId="64" applyNumberFormat="1" applyFont="1" applyBorder="1"/>
    <xf numFmtId="4" fontId="18" fillId="0" borderId="10" xfId="62" applyNumberFormat="1" applyFont="1" applyFill="1" applyBorder="1" applyAlignment="1">
      <alignment horizontal="center" vertical="center"/>
    </xf>
    <xf numFmtId="1" fontId="18" fillId="0" borderId="10" xfId="63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Alignment="1">
      <alignment vertical="center" wrapText="1"/>
    </xf>
    <xf numFmtId="3" fontId="28" fillId="20" borderId="10" xfId="41" applyFont="1" applyFill="1" applyBorder="1" applyAlignment="1">
      <alignment horizontal="center" vertical="center"/>
    </xf>
    <xf numFmtId="3" fontId="18" fillId="0" borderId="10" xfId="4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3" fontId="18" fillId="0" borderId="10" xfId="0" applyFont="1" applyFill="1" applyBorder="1" applyAlignment="1">
      <alignment horizontal="justify" vertical="center"/>
    </xf>
    <xf numFmtId="2" fontId="18" fillId="0" borderId="10" xfId="0" applyNumberFormat="1" applyFont="1" applyFill="1" applyBorder="1" applyAlignment="1">
      <alignment horizontal="right" vertical="center"/>
    </xf>
    <xf numFmtId="4" fontId="18" fillId="0" borderId="0" xfId="41" applyNumberFormat="1" applyFont="1" applyFill="1" applyBorder="1" applyAlignment="1">
      <alignment horizontal="center" vertical="center"/>
    </xf>
    <xf numFmtId="4" fontId="19" fillId="0" borderId="0" xfId="41" applyNumberFormat="1" applyFont="1" applyFill="1" applyBorder="1" applyAlignment="1">
      <alignment horizontal="right" vertical="center"/>
    </xf>
    <xf numFmtId="4" fontId="18" fillId="0" borderId="10" xfId="41" applyNumberFormat="1" applyFont="1" applyFill="1" applyBorder="1" applyAlignment="1">
      <alignment horizontal="center" vertical="center"/>
    </xf>
    <xf numFmtId="4" fontId="18" fillId="0" borderId="10" xfId="62" applyNumberFormat="1" applyFont="1" applyFill="1" applyBorder="1" applyAlignment="1">
      <alignment horizontal="left"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4" fontId="18" fillId="0" borderId="10" xfId="41" applyNumberFormat="1" applyFont="1" applyFill="1" applyBorder="1" applyAlignment="1">
      <alignment horizontal="left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170" fontId="18" fillId="0" borderId="10" xfId="0" applyNumberFormat="1" applyFont="1" applyFill="1" applyBorder="1" applyAlignment="1">
      <alignment horizontal="center" vertical="center"/>
    </xf>
    <xf numFmtId="4" fontId="18" fillId="0" borderId="10" xfId="62" applyNumberFormat="1" applyFont="1" applyFill="1" applyBorder="1" applyAlignment="1">
      <alignment horizontal="justify" vertical="center" wrapText="1"/>
    </xf>
    <xf numFmtId="4" fontId="18" fillId="0" borderId="10" xfId="0" applyNumberFormat="1" applyFont="1" applyFill="1" applyBorder="1" applyAlignment="1">
      <alignment horizontal="left" vertical="center" wrapText="1"/>
    </xf>
    <xf numFmtId="3" fontId="18" fillId="0" borderId="10" xfId="41" applyFont="1" applyFill="1" applyBorder="1" applyAlignment="1">
      <alignment horizontal="center" vertical="center"/>
    </xf>
    <xf numFmtId="4" fontId="18" fillId="0" borderId="10" xfId="41" applyNumberFormat="1" applyFont="1" applyFill="1" applyBorder="1" applyAlignment="1">
      <alignment horizontal="center" vertical="center" wrapText="1"/>
    </xf>
    <xf numFmtId="167" fontId="18" fillId="0" borderId="10" xfId="41" applyNumberFormat="1" applyFont="1" applyFill="1" applyBorder="1" applyAlignment="1">
      <alignment horizontal="center" vertical="center" wrapText="1"/>
    </xf>
    <xf numFmtId="2" fontId="18" fillId="0" borderId="10" xfId="41" applyNumberFormat="1" applyFont="1" applyFill="1" applyBorder="1" applyAlignment="1">
      <alignment horizontal="center" vertical="center" wrapText="1"/>
    </xf>
    <xf numFmtId="168" fontId="18" fillId="0" borderId="10" xfId="41" applyNumberFormat="1" applyFont="1" applyFill="1" applyBorder="1" applyAlignment="1">
      <alignment horizontal="center" vertical="center"/>
    </xf>
    <xf numFmtId="2" fontId="18" fillId="0" borderId="10" xfId="41" applyNumberFormat="1" applyFont="1" applyFill="1" applyBorder="1" applyAlignment="1">
      <alignment horizontal="center" vertical="center"/>
    </xf>
    <xf numFmtId="167" fontId="18" fillId="0" borderId="10" xfId="41" applyNumberFormat="1" applyFont="1" applyFill="1" applyBorder="1" applyAlignment="1">
      <alignment horizontal="center" vertical="center"/>
    </xf>
    <xf numFmtId="167" fontId="18" fillId="0" borderId="10" xfId="41" applyNumberFormat="1" applyFont="1" applyFill="1" applyBorder="1" applyAlignment="1">
      <alignment horizontal="right" vertical="center"/>
    </xf>
    <xf numFmtId="3" fontId="18" fillId="0" borderId="10" xfId="41" applyFont="1" applyFill="1" applyBorder="1" applyAlignment="1">
      <alignment horizontal="left" vertical="center"/>
    </xf>
    <xf numFmtId="3" fontId="18" fillId="0" borderId="10" xfId="41" applyFont="1" applyFill="1" applyBorder="1" applyAlignment="1">
      <alignment vertical="center" wrapText="1"/>
    </xf>
    <xf numFmtId="166" fontId="18" fillId="0" borderId="10" xfId="41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 applyProtection="1">
      <alignment horizontal="left" vertical="center"/>
      <protection locked="0"/>
    </xf>
    <xf numFmtId="3" fontId="18" fillId="0" borderId="0" xfId="0" applyFont="1" applyFill="1" applyBorder="1" applyAlignment="1">
      <alignment vertical="center"/>
    </xf>
    <xf numFmtId="4" fontId="18" fillId="18" borderId="0" xfId="0" applyNumberFormat="1" applyFont="1" applyFill="1" applyBorder="1" applyAlignment="1" applyProtection="1">
      <alignment horizontal="right" vertical="center"/>
      <protection locked="0"/>
    </xf>
    <xf numFmtId="1" fontId="18" fillId="0" borderId="10" xfId="65" applyNumberFormat="1" applyFont="1" applyFill="1" applyBorder="1" applyAlignment="1" applyProtection="1">
      <alignment horizontal="center" vertical="center"/>
    </xf>
    <xf numFmtId="4" fontId="18" fillId="0" borderId="28" xfId="0" applyNumberFormat="1" applyFont="1" applyFill="1" applyBorder="1" applyAlignment="1">
      <alignment horizontal="center"/>
    </xf>
    <xf numFmtId="4" fontId="19" fillId="0" borderId="29" xfId="0" applyNumberFormat="1" applyFont="1" applyFill="1" applyBorder="1" applyAlignment="1">
      <alignment horizontal="left" vertical="center"/>
    </xf>
    <xf numFmtId="4" fontId="18" fillId="0" borderId="29" xfId="0" applyNumberFormat="1" applyFont="1" applyFill="1" applyBorder="1" applyAlignment="1">
      <alignment horizontal="center"/>
    </xf>
    <xf numFmtId="3" fontId="18" fillId="0" borderId="30" xfId="0" applyFont="1" applyFill="1" applyBorder="1"/>
    <xf numFmtId="4" fontId="18" fillId="0" borderId="17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left" vertical="center"/>
    </xf>
    <xf numFmtId="3" fontId="18" fillId="0" borderId="24" xfId="0" applyFont="1" applyFill="1" applyBorder="1"/>
    <xf numFmtId="4" fontId="18" fillId="0" borderId="19" xfId="0" applyNumberFormat="1" applyFont="1" applyFill="1" applyBorder="1" applyAlignment="1">
      <alignment horizontal="center"/>
    </xf>
    <xf numFmtId="4" fontId="19" fillId="0" borderId="25" xfId="0" applyNumberFormat="1" applyFont="1" applyFill="1" applyBorder="1" applyAlignment="1">
      <alignment horizontal="left" vertical="center"/>
    </xf>
    <xf numFmtId="4" fontId="18" fillId="0" borderId="25" xfId="0" applyNumberFormat="1" applyFont="1" applyFill="1" applyBorder="1" applyAlignment="1">
      <alignment horizontal="center"/>
    </xf>
    <xf numFmtId="4" fontId="18" fillId="0" borderId="25" xfId="0" applyNumberFormat="1" applyFont="1" applyFill="1" applyBorder="1" applyAlignment="1" applyProtection="1">
      <alignment horizontal="center"/>
      <protection locked="0"/>
    </xf>
    <xf numFmtId="3" fontId="18" fillId="0" borderId="18" xfId="0" applyFont="1" applyFill="1" applyBorder="1"/>
    <xf numFmtId="3" fontId="19" fillId="0" borderId="36" xfId="0" applyFont="1" applyFill="1" applyBorder="1" applyAlignment="1">
      <alignment horizontal="center" vertical="center"/>
    </xf>
    <xf numFmtId="0" fontId="18" fillId="0" borderId="37" xfId="0" applyNumberFormat="1" applyFont="1" applyFill="1" applyBorder="1" applyAlignment="1">
      <alignment horizontal="center" vertical="center"/>
    </xf>
    <xf numFmtId="3" fontId="18" fillId="0" borderId="37" xfId="0" applyFont="1" applyFill="1" applyBorder="1" applyAlignment="1">
      <alignment vertical="center" wrapText="1"/>
    </xf>
    <xf numFmtId="3" fontId="18" fillId="11" borderId="37" xfId="0" applyFont="1" applyFill="1" applyBorder="1" applyAlignment="1">
      <alignment horizontal="center" vertical="center"/>
    </xf>
    <xf numFmtId="165" fontId="18" fillId="11" borderId="37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left" vertical="center"/>
    </xf>
    <xf numFmtId="49" fontId="26" fillId="19" borderId="10" xfId="35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vertical="center"/>
    </xf>
    <xf numFmtId="0" fontId="18" fillId="0" borderId="0" xfId="69" applyFont="1"/>
    <xf numFmtId="0" fontId="18" fillId="0" borderId="0" xfId="69" applyFont="1" applyBorder="1"/>
    <xf numFmtId="0" fontId="30" fillId="11" borderId="20" xfId="69" applyFont="1" applyFill="1" applyBorder="1" applyAlignment="1"/>
    <xf numFmtId="0" fontId="30" fillId="11" borderId="22" xfId="69" applyFont="1" applyFill="1" applyBorder="1" applyAlignment="1"/>
    <xf numFmtId="0" fontId="30" fillId="11" borderId="0" xfId="69" applyFont="1" applyFill="1" applyBorder="1"/>
    <xf numFmtId="0" fontId="30" fillId="11" borderId="21" xfId="69" applyFont="1" applyFill="1" applyBorder="1" applyAlignment="1"/>
    <xf numFmtId="0" fontId="30" fillId="11" borderId="0" xfId="69" applyFont="1" applyFill="1" applyBorder="1" applyAlignment="1"/>
    <xf numFmtId="173" fontId="30" fillId="0" borderId="0" xfId="65" applyNumberFormat="1" applyFont="1" applyFill="1" applyBorder="1" applyAlignment="1" applyProtection="1"/>
    <xf numFmtId="0" fontId="30" fillId="0" borderId="0" xfId="69" applyFont="1" applyFill="1" applyBorder="1"/>
    <xf numFmtId="0" fontId="30" fillId="11" borderId="40" xfId="69" applyFont="1" applyFill="1" applyBorder="1" applyAlignment="1"/>
    <xf numFmtId="0" fontId="30" fillId="11" borderId="23" xfId="69" applyFont="1" applyFill="1" applyBorder="1" applyAlignment="1"/>
    <xf numFmtId="0" fontId="29" fillId="0" borderId="46" xfId="69" applyFont="1" applyBorder="1" applyAlignment="1">
      <alignment horizontal="center" vertical="center"/>
    </xf>
    <xf numFmtId="0" fontId="34" fillId="0" borderId="10" xfId="69" applyFont="1" applyBorder="1" applyAlignment="1">
      <alignment horizontal="center" vertical="center"/>
    </xf>
    <xf numFmtId="0" fontId="29" fillId="0" borderId="10" xfId="69" applyFont="1" applyBorder="1" applyAlignment="1">
      <alignment horizontal="center" vertical="center" wrapText="1"/>
    </xf>
    <xf numFmtId="0" fontId="34" fillId="0" borderId="10" xfId="69" applyFont="1" applyBorder="1" applyAlignment="1">
      <alignment horizontal="center" vertical="center" wrapText="1"/>
    </xf>
    <xf numFmtId="0" fontId="29" fillId="0" borderId="47" xfId="69" applyFont="1" applyBorder="1" applyAlignment="1">
      <alignment horizontal="center" vertical="center" wrapText="1"/>
    </xf>
    <xf numFmtId="0" fontId="19" fillId="0" borderId="0" xfId="69" applyFont="1" applyAlignment="1">
      <alignment wrapText="1"/>
    </xf>
    <xf numFmtId="0" fontId="19" fillId="0" borderId="0" xfId="69" applyFont="1" applyAlignment="1"/>
    <xf numFmtId="0" fontId="35" fillId="0" borderId="10" xfId="69" applyFont="1" applyBorder="1" applyAlignment="1">
      <alignment horizontal="center" vertical="center"/>
    </xf>
    <xf numFmtId="4" fontId="30" fillId="0" borderId="10" xfId="69" applyNumberFormat="1" applyFont="1" applyBorder="1" applyAlignment="1">
      <alignment horizontal="center" vertical="center"/>
    </xf>
    <xf numFmtId="4" fontId="30" fillId="0" borderId="10" xfId="69" applyNumberFormat="1" applyFont="1" applyFill="1" applyBorder="1" applyAlignment="1">
      <alignment horizontal="center" vertical="center"/>
    </xf>
    <xf numFmtId="4" fontId="30" fillId="0" borderId="48" xfId="69" applyNumberFormat="1" applyFont="1" applyBorder="1" applyAlignment="1">
      <alignment horizontal="center" vertical="center"/>
    </xf>
    <xf numFmtId="0" fontId="30" fillId="0" borderId="10" xfId="69" applyFont="1" applyBorder="1" applyAlignment="1">
      <alignment horizontal="center" vertical="center" wrapText="1"/>
    </xf>
    <xf numFmtId="0" fontId="18" fillId="0" borderId="0" xfId="69" applyFont="1" applyAlignment="1">
      <alignment vertical="center"/>
    </xf>
    <xf numFmtId="0" fontId="34" fillId="0" borderId="49" xfId="69" applyFont="1" applyBorder="1" applyAlignment="1">
      <alignment horizontal="center" vertical="center"/>
    </xf>
    <xf numFmtId="0" fontId="29" fillId="0" borderId="49" xfId="69" applyFont="1" applyBorder="1" applyAlignment="1">
      <alignment horizontal="center" vertical="center" wrapText="1"/>
    </xf>
    <xf numFmtId="0" fontId="34" fillId="0" borderId="50" xfId="69" applyFont="1" applyBorder="1" applyAlignment="1">
      <alignment horizontal="center" vertical="center"/>
    </xf>
    <xf numFmtId="0" fontId="34" fillId="0" borderId="50" xfId="69" applyFont="1" applyBorder="1" applyAlignment="1">
      <alignment horizontal="center" vertical="center" wrapText="1"/>
    </xf>
    <xf numFmtId="4" fontId="30" fillId="0" borderId="11" xfId="69" applyNumberFormat="1" applyFont="1" applyFill="1" applyBorder="1" applyAlignment="1">
      <alignment horizontal="center" vertical="center"/>
    </xf>
    <xf numFmtId="3" fontId="30" fillId="0" borderId="0" xfId="69" applyNumberFormat="1" applyFont="1" applyBorder="1" applyAlignment="1">
      <alignment horizontal="center" vertical="center"/>
    </xf>
    <xf numFmtId="0" fontId="33" fillId="0" borderId="0" xfId="69" applyFont="1" applyBorder="1" applyAlignment="1">
      <alignment wrapText="1"/>
    </xf>
    <xf numFmtId="0" fontId="36" fillId="0" borderId="0" xfId="69" applyFont="1" applyBorder="1"/>
    <xf numFmtId="4" fontId="18" fillId="0" borderId="0" xfId="69" applyNumberFormat="1" applyFont="1" applyBorder="1" applyAlignment="1">
      <alignment horizontal="center" vertical="center"/>
    </xf>
    <xf numFmtId="4" fontId="30" fillId="0" borderId="0" xfId="69" applyNumberFormat="1" applyFont="1" applyBorder="1" applyAlignment="1">
      <alignment horizontal="center" vertical="center"/>
    </xf>
    <xf numFmtId="0" fontId="33" fillId="0" borderId="0" xfId="69" applyFont="1" applyBorder="1"/>
    <xf numFmtId="0" fontId="37" fillId="0" borderId="0" xfId="69" applyFont="1"/>
    <xf numFmtId="0" fontId="18" fillId="0" borderId="0" xfId="69" applyFont="1" applyAlignment="1">
      <alignment horizontal="center"/>
    </xf>
    <xf numFmtId="0" fontId="39" fillId="0" borderId="0" xfId="69" applyFont="1" applyAlignment="1">
      <alignment horizontal="center"/>
    </xf>
    <xf numFmtId="0" fontId="40" fillId="0" borderId="0" xfId="69" applyFont="1"/>
    <xf numFmtId="0" fontId="39" fillId="0" borderId="0" xfId="69" applyFont="1"/>
    <xf numFmtId="0" fontId="37" fillId="0" borderId="0" xfId="69" applyFont="1" applyAlignment="1"/>
    <xf numFmtId="0" fontId="18" fillId="0" borderId="0" xfId="69" applyFont="1" applyAlignment="1">
      <alignment horizontal="center" vertical="center"/>
    </xf>
    <xf numFmtId="4" fontId="18" fillId="0" borderId="0" xfId="69" applyNumberFormat="1" applyFont="1"/>
    <xf numFmtId="4" fontId="18" fillId="0" borderId="0" xfId="69" applyNumberFormat="1" applyFont="1" applyAlignment="1">
      <alignment horizontal="center" vertical="center"/>
    </xf>
    <xf numFmtId="0" fontId="19" fillId="0" borderId="0" xfId="69" applyFont="1" applyAlignment="1">
      <alignment horizontal="left"/>
    </xf>
    <xf numFmtId="0" fontId="18" fillId="0" borderId="0" xfId="69" applyFont="1" applyAlignment="1"/>
    <xf numFmtId="0" fontId="18" fillId="0" borderId="0" xfId="69" applyFont="1" applyAlignment="1">
      <alignment horizontal="left"/>
    </xf>
    <xf numFmtId="3" fontId="37" fillId="0" borderId="0" xfId="69" applyNumberFormat="1" applyFont="1" applyAlignment="1">
      <alignment horizontal="left"/>
    </xf>
    <xf numFmtId="0" fontId="41" fillId="0" borderId="0" xfId="69" applyFont="1" applyAlignment="1">
      <alignment horizontal="center"/>
    </xf>
    <xf numFmtId="4" fontId="18" fillId="0" borderId="38" xfId="41" applyNumberFormat="1" applyFont="1" applyFill="1" applyBorder="1" applyAlignment="1">
      <alignment horizontal="center" vertical="center"/>
    </xf>
    <xf numFmtId="3" fontId="30" fillId="0" borderId="39" xfId="69" applyNumberFormat="1" applyFont="1" applyBorder="1" applyAlignment="1">
      <alignment horizontal="center" vertical="center"/>
    </xf>
    <xf numFmtId="0" fontId="29" fillId="0" borderId="48" xfId="69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justify" vertical="center" wrapText="1"/>
    </xf>
    <xf numFmtId="0" fontId="35" fillId="0" borderId="48" xfId="69" applyFont="1" applyBorder="1" applyAlignment="1">
      <alignment horizontal="center" vertical="center"/>
    </xf>
    <xf numFmtId="0" fontId="29" fillId="0" borderId="39" xfId="69" applyFont="1" applyBorder="1" applyAlignment="1">
      <alignment horizontal="center" vertical="center"/>
    </xf>
    <xf numFmtId="49" fontId="23" fillId="0" borderId="10" xfId="35" applyNumberFormat="1" applyFont="1" applyFill="1" applyBorder="1" applyAlignment="1">
      <alignment horizontal="center" vertical="center"/>
    </xf>
    <xf numFmtId="164" fontId="23" fillId="0" borderId="10" xfId="45" applyFont="1" applyFill="1" applyBorder="1" applyAlignment="1">
      <alignment horizontal="center" vertical="center"/>
    </xf>
    <xf numFmtId="4" fontId="42" fillId="0" borderId="10" xfId="0" applyNumberFormat="1" applyFont="1" applyFill="1" applyBorder="1" applyAlignment="1">
      <alignment horizontal="right" vertical="center"/>
    </xf>
    <xf numFmtId="4" fontId="26" fillId="22" borderId="10" xfId="0" applyNumberFormat="1" applyFont="1" applyFill="1" applyBorder="1" applyAlignment="1">
      <alignment horizontal="right" vertical="center"/>
    </xf>
    <xf numFmtId="4" fontId="43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35" applyFont="1" applyFill="1" applyAlignment="1">
      <alignment horizontal="center" vertical="center"/>
    </xf>
    <xf numFmtId="0" fontId="21" fillId="0" borderId="0" xfId="35" applyFont="1" applyFill="1" applyAlignment="1">
      <alignment horizontal="center" vertical="center" wrapText="1"/>
    </xf>
    <xf numFmtId="164" fontId="21" fillId="0" borderId="0" xfId="45" applyFont="1" applyFill="1" applyAlignment="1">
      <alignment horizontal="center" vertical="center"/>
    </xf>
    <xf numFmtId="164" fontId="21" fillId="0" borderId="0" xfId="45" applyFont="1" applyFill="1" applyBorder="1" applyAlignment="1">
      <alignment horizontal="center" vertical="center"/>
    </xf>
    <xf numFmtId="0" fontId="21" fillId="0" borderId="0" xfId="35" applyFont="1" applyFill="1" applyBorder="1" applyAlignment="1">
      <alignment vertical="center"/>
    </xf>
    <xf numFmtId="0" fontId="21" fillId="0" borderId="28" xfId="35" applyFont="1" applyFill="1" applyBorder="1" applyAlignment="1">
      <alignment horizontal="center" vertical="center"/>
    </xf>
    <xf numFmtId="0" fontId="21" fillId="0" borderId="29" xfId="35" applyFont="1" applyFill="1" applyBorder="1" applyAlignment="1">
      <alignment horizontal="center" vertical="center"/>
    </xf>
    <xf numFmtId="0" fontId="21" fillId="0" borderId="29" xfId="35" applyFont="1" applyFill="1" applyBorder="1" applyAlignment="1">
      <alignment horizontal="center" vertical="center" wrapText="1"/>
    </xf>
    <xf numFmtId="164" fontId="21" fillId="0" borderId="29" xfId="45" applyFont="1" applyFill="1" applyBorder="1" applyAlignment="1">
      <alignment horizontal="center" vertical="center"/>
    </xf>
    <xf numFmtId="164" fontId="21" fillId="0" borderId="30" xfId="45" applyFont="1" applyFill="1" applyBorder="1" applyAlignment="1">
      <alignment horizontal="center" vertical="center"/>
    </xf>
    <xf numFmtId="0" fontId="21" fillId="0" borderId="17" xfId="35" applyFont="1" applyFill="1" applyBorder="1" applyAlignment="1">
      <alignment horizontal="center" vertical="center"/>
    </xf>
    <xf numFmtId="0" fontId="21" fillId="0" borderId="0" xfId="35" applyFont="1" applyFill="1" applyBorder="1" applyAlignment="1">
      <alignment horizontal="center" vertical="center"/>
    </xf>
    <xf numFmtId="0" fontId="21" fillId="0" borderId="0" xfId="35" applyFont="1" applyFill="1" applyBorder="1" applyAlignment="1">
      <alignment horizontal="center" vertical="center" wrapText="1"/>
    </xf>
    <xf numFmtId="164" fontId="21" fillId="0" borderId="24" xfId="45" applyFont="1" applyFill="1" applyBorder="1" applyAlignment="1">
      <alignment horizontal="center" vertical="center"/>
    </xf>
    <xf numFmtId="0" fontId="21" fillId="0" borderId="19" xfId="35" applyFont="1" applyFill="1" applyBorder="1" applyAlignment="1">
      <alignment horizontal="center" vertical="center"/>
    </xf>
    <xf numFmtId="0" fontId="21" fillId="0" borderId="25" xfId="35" applyFont="1" applyFill="1" applyBorder="1" applyAlignment="1">
      <alignment horizontal="center" vertical="center"/>
    </xf>
    <xf numFmtId="0" fontId="21" fillId="0" borderId="25" xfId="35" applyFont="1" applyFill="1" applyBorder="1" applyAlignment="1">
      <alignment horizontal="center" vertical="center" wrapText="1"/>
    </xf>
    <xf numFmtId="164" fontId="21" fillId="0" borderId="25" xfId="45" applyFont="1" applyFill="1" applyBorder="1" applyAlignment="1">
      <alignment horizontal="center" vertical="center"/>
    </xf>
    <xf numFmtId="164" fontId="21" fillId="0" borderId="18" xfId="45" applyFont="1" applyFill="1" applyBorder="1" applyAlignment="1">
      <alignment horizontal="center" vertical="center"/>
    </xf>
    <xf numFmtId="164" fontId="21" fillId="0" borderId="0" xfId="35" applyNumberFormat="1" applyFont="1" applyFill="1" applyBorder="1" applyAlignment="1">
      <alignment vertical="center"/>
    </xf>
    <xf numFmtId="3" fontId="30" fillId="0" borderId="39" xfId="69" applyNumberFormat="1" applyFont="1" applyBorder="1" applyAlignment="1">
      <alignment horizontal="center" vertical="center"/>
    </xf>
    <xf numFmtId="3" fontId="30" fillId="0" borderId="21" xfId="69" applyNumberFormat="1" applyFont="1" applyBorder="1" applyAlignment="1">
      <alignment horizontal="center" vertical="center"/>
    </xf>
    <xf numFmtId="0" fontId="30" fillId="0" borderId="0" xfId="69" applyFont="1" applyBorder="1" applyAlignment="1">
      <alignment horizontal="center" vertical="center" wrapText="1"/>
    </xf>
    <xf numFmtId="0" fontId="35" fillId="0" borderId="0" xfId="69" applyFont="1" applyBorder="1" applyAlignment="1">
      <alignment horizontal="center" vertical="center"/>
    </xf>
    <xf numFmtId="4" fontId="30" fillId="0" borderId="0" xfId="69" applyNumberFormat="1" applyFont="1" applyBorder="1" applyAlignment="1">
      <alignment horizontal="center" vertical="center" wrapText="1"/>
    </xf>
    <xf numFmtId="4" fontId="30" fillId="0" borderId="0" xfId="69" applyNumberFormat="1" applyFont="1" applyFill="1" applyBorder="1" applyAlignment="1">
      <alignment horizontal="center" vertical="center"/>
    </xf>
    <xf numFmtId="0" fontId="35" fillId="0" borderId="15" xfId="69" applyFont="1" applyBorder="1" applyAlignment="1">
      <alignment horizontal="center" vertical="center"/>
    </xf>
    <xf numFmtId="4" fontId="18" fillId="0" borderId="39" xfId="0" applyNumberFormat="1" applyFont="1" applyFill="1" applyBorder="1" applyAlignment="1">
      <alignment vertical="center" wrapText="1"/>
    </xf>
    <xf numFmtId="3" fontId="18" fillId="0" borderId="0" xfId="0" applyFont="1" applyFill="1" applyAlignment="1">
      <alignment vertical="center"/>
    </xf>
    <xf numFmtId="3" fontId="18" fillId="0" borderId="10" xfId="0" applyFont="1" applyFill="1" applyBorder="1" applyAlignment="1">
      <alignment horizontal="center" vertical="center"/>
    </xf>
    <xf numFmtId="3" fontId="18" fillId="0" borderId="10" xfId="0" applyFont="1" applyFill="1" applyBorder="1" applyAlignment="1">
      <alignment horizontal="center" vertical="center" wrapText="1"/>
    </xf>
    <xf numFmtId="167" fontId="18" fillId="0" borderId="10" xfId="0" applyNumberFormat="1" applyFont="1" applyFill="1" applyBorder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 wrapText="1"/>
    </xf>
    <xf numFmtId="167" fontId="18" fillId="0" borderId="10" xfId="0" applyNumberFormat="1" applyFont="1" applyFill="1" applyBorder="1" applyAlignment="1">
      <alignment horizontal="right" vertical="center"/>
    </xf>
    <xf numFmtId="3" fontId="18" fillId="11" borderId="10" xfId="0" applyNumberFormat="1" applyFont="1" applyFill="1" applyBorder="1" applyAlignment="1">
      <alignment horizontal="left" vertical="center"/>
    </xf>
    <xf numFmtId="3" fontId="18" fillId="11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2" fontId="18" fillId="0" borderId="10" xfId="0" applyNumberFormat="1" applyFont="1" applyFill="1" applyBorder="1" applyAlignment="1">
      <alignment vertical="center"/>
    </xf>
    <xf numFmtId="4" fontId="18" fillId="0" borderId="0" xfId="0" applyNumberFormat="1" applyFont="1" applyFill="1" applyAlignment="1">
      <alignment horizontal="center" vertical="center"/>
    </xf>
    <xf numFmtId="3" fontId="28" fillId="20" borderId="37" xfId="41" applyFont="1" applyFill="1" applyBorder="1" applyAlignment="1">
      <alignment horizontal="center" vertical="center"/>
    </xf>
    <xf numFmtId="3" fontId="30" fillId="0" borderId="39" xfId="69" applyNumberFormat="1" applyFont="1" applyBorder="1" applyAlignment="1">
      <alignment horizontal="center" vertical="center"/>
    </xf>
    <xf numFmtId="3" fontId="0" fillId="0" borderId="39" xfId="0" applyBorder="1" applyAlignment="1">
      <alignment horizontal="center" vertical="center"/>
    </xf>
    <xf numFmtId="3" fontId="0" fillId="0" borderId="10" xfId="0" applyBorder="1" applyAlignment="1">
      <alignment horizontal="left" vertical="center"/>
    </xf>
    <xf numFmtId="2" fontId="0" fillId="0" borderId="37" xfId="0" applyNumberFormat="1" applyBorder="1" applyAlignment="1">
      <alignment horizontal="center" vertical="center"/>
    </xf>
    <xf numFmtId="2" fontId="0" fillId="0" borderId="5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0" fontId="30" fillId="0" borderId="10" xfId="69" applyFont="1" applyBorder="1" applyAlignment="1">
      <alignment horizontal="left" vertical="center"/>
    </xf>
    <xf numFmtId="4" fontId="30" fillId="0" borderId="10" xfId="69" applyNumberFormat="1" applyFont="1" applyBorder="1" applyAlignment="1">
      <alignment horizontal="justify" vertical="center" wrapText="1"/>
    </xf>
    <xf numFmtId="49" fontId="46" fillId="0" borderId="10" xfId="35" applyNumberFormat="1" applyFont="1" applyFill="1" applyBorder="1" applyAlignment="1">
      <alignment horizontal="center" vertical="center"/>
    </xf>
    <xf numFmtId="0" fontId="46" fillId="0" borderId="10" xfId="35" applyFont="1" applyFill="1" applyBorder="1" applyAlignment="1">
      <alignment horizontal="justify" vertical="center" wrapText="1"/>
    </xf>
    <xf numFmtId="0" fontId="46" fillId="0" borderId="10" xfId="35" applyFont="1" applyFill="1" applyBorder="1" applyAlignment="1">
      <alignment horizontal="center" vertical="center"/>
    </xf>
    <xf numFmtId="2" fontId="46" fillId="0" borderId="10" xfId="45" applyNumberFormat="1" applyFont="1" applyFill="1" applyBorder="1" applyAlignment="1">
      <alignment horizontal="center" vertical="center"/>
    </xf>
    <xf numFmtId="4" fontId="46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6" fillId="0" borderId="0" xfId="35" applyFont="1" applyFill="1" applyBorder="1" applyAlignment="1">
      <alignment vertical="center"/>
    </xf>
    <xf numFmtId="3" fontId="46" fillId="0" borderId="10" xfId="0" applyFont="1" applyFill="1" applyBorder="1" applyAlignment="1">
      <alignment horizontal="justify" vertical="center" wrapText="1"/>
    </xf>
    <xf numFmtId="3" fontId="46" fillId="0" borderId="10" xfId="0" applyFont="1" applyFill="1" applyBorder="1" applyAlignment="1">
      <alignment horizontal="center" vertical="center" wrapText="1"/>
    </xf>
    <xf numFmtId="49" fontId="23" fillId="0" borderId="10" xfId="35" applyNumberFormat="1" applyFont="1" applyFill="1" applyBorder="1" applyAlignment="1">
      <alignment horizontal="center" vertical="center"/>
    </xf>
    <xf numFmtId="0" fontId="47" fillId="0" borderId="55" xfId="35" applyFont="1" applyBorder="1" applyAlignment="1">
      <alignment horizontal="center" vertical="center" wrapText="1"/>
    </xf>
    <xf numFmtId="49" fontId="23" fillId="0" borderId="10" xfId="35" applyNumberFormat="1" applyFont="1" applyFill="1" applyBorder="1" applyAlignment="1">
      <alignment horizontal="justify" vertical="center" wrapText="1"/>
    </xf>
    <xf numFmtId="3" fontId="48" fillId="0" borderId="26" xfId="0" applyFon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4" fontId="45" fillId="24" borderId="27" xfId="0" applyNumberFormat="1" applyFont="1" applyFill="1" applyBorder="1" applyAlignment="1">
      <alignment horizontal="center" vertical="center"/>
    </xf>
    <xf numFmtId="4" fontId="45" fillId="25" borderId="53" xfId="0" applyNumberFormat="1" applyFont="1" applyFill="1" applyBorder="1" applyAlignment="1">
      <alignment horizontal="center" vertical="center"/>
    </xf>
    <xf numFmtId="4" fontId="45" fillId="26" borderId="53" xfId="0" applyNumberFormat="1" applyFont="1" applyFill="1" applyBorder="1" applyAlignment="1">
      <alignment horizontal="center" vertical="center"/>
    </xf>
    <xf numFmtId="49" fontId="46" fillId="0" borderId="10" xfId="35" applyNumberFormat="1" applyFont="1" applyFill="1" applyBorder="1" applyAlignment="1">
      <alignment horizontal="center" vertical="center" wrapText="1"/>
    </xf>
    <xf numFmtId="4" fontId="30" fillId="27" borderId="0" xfId="41" applyNumberFormat="1" applyFont="1" applyFill="1" applyBorder="1" applyAlignment="1">
      <alignment horizontal="center" vertical="center"/>
    </xf>
    <xf numFmtId="3" fontId="18" fillId="11" borderId="10" xfId="0" applyNumberFormat="1" applyFont="1" applyFill="1" applyBorder="1" applyAlignment="1">
      <alignment horizontal="left" vertical="center" wrapText="1"/>
    </xf>
    <xf numFmtId="4" fontId="18" fillId="0" borderId="10" xfId="0" applyNumberFormat="1" applyFont="1" applyFill="1" applyBorder="1" applyAlignment="1">
      <alignment horizontal="left" vertical="top"/>
    </xf>
    <xf numFmtId="3" fontId="0" fillId="0" borderId="53" xfId="0" applyBorder="1"/>
    <xf numFmtId="0" fontId="0" fillId="0" borderId="0" xfId="35" applyFont="1" applyFill="1" applyBorder="1" applyAlignment="1">
      <alignment vertical="center"/>
    </xf>
    <xf numFmtId="3" fontId="48" fillId="0" borderId="53" xfId="0" applyFont="1" applyBorder="1" applyAlignment="1">
      <alignment horizontal="center" vertical="center" wrapText="1"/>
    </xf>
    <xf numFmtId="4" fontId="45" fillId="28" borderId="53" xfId="0" applyNumberFormat="1" applyFont="1" applyFill="1" applyBorder="1" applyAlignment="1">
      <alignment horizontal="center" vertical="center"/>
    </xf>
    <xf numFmtId="4" fontId="45" fillId="29" borderId="53" xfId="0" applyNumberFormat="1" applyFont="1" applyFill="1" applyBorder="1" applyAlignment="1">
      <alignment horizontal="center" vertical="center"/>
    </xf>
    <xf numFmtId="4" fontId="0" fillId="0" borderId="0" xfId="0" applyNumberFormat="1"/>
    <xf numFmtId="3" fontId="46" fillId="0" borderId="10" xfId="0" applyFont="1" applyFill="1" applyBorder="1" applyAlignment="1">
      <alignment horizontal="justify" vertical="top" wrapText="1"/>
    </xf>
    <xf numFmtId="4" fontId="18" fillId="0" borderId="10" xfId="0" applyNumberFormat="1" applyFont="1" applyFill="1" applyBorder="1" applyAlignment="1">
      <alignment vertical="top"/>
    </xf>
    <xf numFmtId="0" fontId="18" fillId="0" borderId="36" xfId="0" applyNumberFormat="1" applyFont="1" applyFill="1" applyBorder="1" applyAlignment="1">
      <alignment horizontal="center" vertical="center"/>
    </xf>
    <xf numFmtId="2" fontId="18" fillId="0" borderId="36" xfId="0" applyNumberFormat="1" applyFont="1" applyFill="1" applyBorder="1" applyAlignment="1">
      <alignment horizontal="center" vertical="center"/>
    </xf>
    <xf numFmtId="49" fontId="23" fillId="0" borderId="10" xfId="35" applyNumberFormat="1" applyFont="1" applyFill="1" applyBorder="1" applyAlignment="1">
      <alignment horizontal="center" vertical="center"/>
    </xf>
    <xf numFmtId="164" fontId="23" fillId="0" borderId="10" xfId="45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left" vertical="center" wrapText="1"/>
    </xf>
    <xf numFmtId="173" fontId="33" fillId="0" borderId="15" xfId="65" applyFont="1" applyFill="1" applyBorder="1" applyAlignment="1" applyProtection="1"/>
    <xf numFmtId="49" fontId="26" fillId="22" borderId="10" xfId="35" applyNumberFormat="1" applyFont="1" applyFill="1" applyBorder="1" applyAlignment="1">
      <alignment horizontal="center" vertical="center"/>
    </xf>
    <xf numFmtId="3" fontId="45" fillId="0" borderId="51" xfId="0" applyFont="1" applyBorder="1" applyAlignment="1">
      <alignment horizontal="center"/>
    </xf>
    <xf numFmtId="3" fontId="0" fillId="0" borderId="52" xfId="0" applyBorder="1" applyAlignment="1">
      <alignment horizontal="center" vertical="center"/>
    </xf>
    <xf numFmtId="3" fontId="0" fillId="0" borderId="52" xfId="0" applyBorder="1" applyAlignment="1">
      <alignment horizontal="left" vertical="center"/>
    </xf>
    <xf numFmtId="3" fontId="0" fillId="0" borderId="53" xfId="0" applyBorder="1" applyAlignment="1">
      <alignment horizontal="center" vertical="center"/>
    </xf>
    <xf numFmtId="3" fontId="0" fillId="0" borderId="53" xfId="0" applyBorder="1" applyAlignment="1">
      <alignment horizontal="left" vertical="center"/>
    </xf>
    <xf numFmtId="3" fontId="18" fillId="0" borderId="10" xfId="41" applyFont="1" applyFill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right" vertical="center"/>
    </xf>
    <xf numFmtId="0" fontId="18" fillId="0" borderId="10" xfId="0" applyNumberFormat="1" applyFont="1" applyFill="1" applyBorder="1" applyAlignment="1">
      <alignment horizontal="right" vertical="center"/>
    </xf>
    <xf numFmtId="3" fontId="18" fillId="0" borderId="10" xfId="41" applyFont="1" applyFill="1" applyBorder="1" applyAlignment="1">
      <alignment horizontal="right" vertical="center"/>
    </xf>
    <xf numFmtId="3" fontId="18" fillId="0" borderId="10" xfId="41" applyFont="1" applyFill="1" applyBorder="1" applyAlignment="1">
      <alignment horizontal="left" vertical="center" wrapText="1"/>
    </xf>
    <xf numFmtId="3" fontId="18" fillId="0" borderId="10" xfId="0" applyFont="1" applyFill="1" applyBorder="1" applyAlignment="1">
      <alignment horizontal="right" vertical="center"/>
    </xf>
    <xf numFmtId="3" fontId="18" fillId="0" borderId="10" xfId="0" applyFont="1" applyFill="1" applyBorder="1" applyAlignment="1">
      <alignment horizontal="left" vertical="center" wrapText="1"/>
    </xf>
    <xf numFmtId="4" fontId="18" fillId="0" borderId="0" xfId="41" applyNumberFormat="1" applyFont="1" applyFill="1" applyBorder="1" applyAlignment="1">
      <alignment horizontal="left" vertical="center"/>
    </xf>
    <xf numFmtId="0" fontId="18" fillId="0" borderId="0" xfId="0" applyNumberFormat="1" applyFont="1" applyFill="1" applyAlignment="1">
      <alignment horizontal="left" vertical="center"/>
    </xf>
    <xf numFmtId="4" fontId="18" fillId="0" borderId="0" xfId="0" applyNumberFormat="1" applyFont="1" applyFill="1" applyBorder="1" applyAlignment="1">
      <alignment horizontal="left" vertical="center"/>
    </xf>
    <xf numFmtId="4" fontId="18" fillId="0" borderId="37" xfId="0" applyNumberFormat="1" applyFont="1" applyFill="1" applyBorder="1" applyAlignment="1" applyProtection="1">
      <alignment horizontal="right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4" fontId="18" fillId="0" borderId="10" xfId="0" applyNumberFormat="1" applyFont="1" applyFill="1" applyBorder="1" applyAlignment="1" applyProtection="1">
      <alignment vertical="center"/>
      <protection locked="0"/>
    </xf>
    <xf numFmtId="4" fontId="30" fillId="0" borderId="10" xfId="41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left" vertical="center"/>
    </xf>
    <xf numFmtId="3" fontId="18" fillId="0" borderId="10" xfId="0" applyNumberFormat="1" applyFont="1" applyFill="1" applyBorder="1" applyAlignment="1">
      <alignment horizontal="center" vertical="center"/>
    </xf>
    <xf numFmtId="4" fontId="18" fillId="0" borderId="10" xfId="35" applyNumberFormat="1" applyFont="1" applyFill="1" applyBorder="1" applyAlignment="1">
      <alignment horizontal="center" vertical="center"/>
    </xf>
    <xf numFmtId="3" fontId="0" fillId="0" borderId="0" xfId="0" applyFill="1"/>
    <xf numFmtId="3" fontId="0" fillId="0" borderId="0" xfId="0" applyFill="1" applyAlignment="1">
      <alignment horizontal="right"/>
    </xf>
    <xf numFmtId="3" fontId="50" fillId="0" borderId="53" xfId="0" applyFont="1" applyBorder="1" applyAlignment="1">
      <alignment wrapText="1"/>
    </xf>
    <xf numFmtId="3" fontId="0" fillId="0" borderId="61" xfId="0" applyBorder="1" applyAlignment="1">
      <alignment horizontal="center" vertical="center"/>
    </xf>
    <xf numFmtId="3" fontId="0" fillId="0" borderId="36" xfId="0" applyBorder="1" applyAlignment="1">
      <alignment horizontal="left" vertical="center"/>
    </xf>
    <xf numFmtId="2" fontId="0" fillId="0" borderId="36" xfId="0" applyNumberFormat="1" applyBorder="1" applyAlignment="1">
      <alignment horizontal="center" vertical="center"/>
    </xf>
    <xf numFmtId="2" fontId="0" fillId="0" borderId="62" xfId="0" applyNumberFormat="1" applyBorder="1" applyAlignment="1">
      <alignment horizontal="center" vertical="center"/>
    </xf>
    <xf numFmtId="3" fontId="45" fillId="0" borderId="27" xfId="0" applyFont="1" applyFill="1" applyBorder="1" applyAlignment="1">
      <alignment horizontal="center" vertical="center"/>
    </xf>
    <xf numFmtId="3" fontId="45" fillId="0" borderId="16" xfId="0" applyFont="1" applyFill="1" applyBorder="1" applyAlignment="1">
      <alignment horizontal="center" vertical="center"/>
    </xf>
    <xf numFmtId="3" fontId="20" fillId="0" borderId="10" xfId="0" applyFont="1" applyBorder="1" applyAlignment="1">
      <alignment horizontal="left" vertical="center"/>
    </xf>
    <xf numFmtId="3" fontId="51" fillId="0" borderId="26" xfId="0" applyFont="1" applyFill="1" applyBorder="1" applyAlignment="1">
      <alignment vertical="center"/>
    </xf>
    <xf numFmtId="3" fontId="51" fillId="0" borderId="27" xfId="0" applyFont="1" applyFill="1" applyBorder="1" applyAlignment="1">
      <alignment vertical="center"/>
    </xf>
    <xf numFmtId="3" fontId="52" fillId="0" borderId="41" xfId="0" applyNumberFormat="1" applyFont="1" applyBorder="1" applyAlignment="1">
      <alignment horizontal="center" vertical="center"/>
    </xf>
    <xf numFmtId="3" fontId="51" fillId="27" borderId="27" xfId="0" applyFont="1" applyFill="1" applyBorder="1" applyAlignment="1">
      <alignment horizontal="center" vertical="center"/>
    </xf>
    <xf numFmtId="4" fontId="51" fillId="27" borderId="27" xfId="0" applyNumberFormat="1" applyFont="1" applyFill="1" applyBorder="1" applyAlignment="1">
      <alignment horizontal="center" vertical="center"/>
    </xf>
    <xf numFmtId="4" fontId="51" fillId="27" borderId="16" xfId="0" applyNumberFormat="1" applyFont="1" applyFill="1" applyBorder="1" applyAlignment="1">
      <alignment horizontal="center" vertical="center"/>
    </xf>
    <xf numFmtId="3" fontId="20" fillId="0" borderId="0" xfId="0" applyFont="1" applyAlignment="1"/>
    <xf numFmtId="4" fontId="45" fillId="23" borderId="53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3" fontId="19" fillId="0" borderId="11" xfId="0" applyFont="1" applyFill="1" applyBorder="1" applyAlignment="1">
      <alignment horizontal="left" vertical="center"/>
    </xf>
    <xf numFmtId="3" fontId="19" fillId="0" borderId="12" xfId="0" applyFont="1" applyFill="1" applyBorder="1" applyAlignment="1">
      <alignment horizontal="left" vertical="center"/>
    </xf>
    <xf numFmtId="3" fontId="19" fillId="0" borderId="13" xfId="0" applyFont="1" applyFill="1" applyBorder="1" applyAlignment="1">
      <alignment horizontal="left" vertical="center"/>
    </xf>
    <xf numFmtId="3" fontId="19" fillId="11" borderId="11" xfId="0" applyFont="1" applyFill="1" applyBorder="1" applyAlignment="1">
      <alignment horizontal="left" vertical="center"/>
    </xf>
    <xf numFmtId="3" fontId="19" fillId="11" borderId="12" xfId="0" applyFont="1" applyFill="1" applyBorder="1" applyAlignment="1">
      <alignment horizontal="left" vertical="center"/>
    </xf>
    <xf numFmtId="3" fontId="19" fillId="11" borderId="13" xfId="0" applyFont="1" applyFill="1" applyBorder="1" applyAlignment="1">
      <alignment horizontal="left" vertical="center"/>
    </xf>
    <xf numFmtId="3" fontId="49" fillId="0" borderId="12" xfId="0" applyFont="1" applyFill="1" applyBorder="1" applyAlignment="1">
      <alignment horizontal="left"/>
    </xf>
    <xf numFmtId="3" fontId="0" fillId="0" borderId="10" xfId="0" applyBorder="1" applyAlignment="1">
      <alignment horizontal="center"/>
    </xf>
    <xf numFmtId="3" fontId="29" fillId="20" borderId="10" xfId="0" applyNumberFormat="1" applyFont="1" applyFill="1" applyBorder="1" applyAlignment="1">
      <alignment horizontal="center" vertical="center" wrapText="1"/>
    </xf>
    <xf numFmtId="3" fontId="18" fillId="0" borderId="10" xfId="41" applyFont="1" applyFill="1" applyBorder="1" applyAlignment="1">
      <alignment horizontal="justify" vertical="center" wrapText="1"/>
    </xf>
    <xf numFmtId="3" fontId="18" fillId="0" borderId="10" xfId="41" applyFont="1" applyFill="1" applyBorder="1" applyAlignment="1">
      <alignment horizontal="center" vertical="center" wrapText="1"/>
    </xf>
    <xf numFmtId="4" fontId="18" fillId="0" borderId="11" xfId="0" applyNumberFormat="1" applyFont="1" applyFill="1" applyBorder="1" applyAlignment="1">
      <alignment horizontal="left" vertical="center" wrapText="1"/>
    </xf>
    <xf numFmtId="4" fontId="18" fillId="0" borderId="12" xfId="0" applyNumberFormat="1" applyFont="1" applyFill="1" applyBorder="1" applyAlignment="1">
      <alignment horizontal="left" vertical="center" wrapText="1"/>
    </xf>
    <xf numFmtId="4" fontId="18" fillId="0" borderId="13" xfId="0" applyNumberFormat="1" applyFont="1" applyFill="1" applyBorder="1" applyAlignment="1">
      <alignment horizontal="left" vertical="center" wrapText="1"/>
    </xf>
    <xf numFmtId="2" fontId="19" fillId="0" borderId="10" xfId="41" applyNumberFormat="1" applyFont="1" applyFill="1" applyBorder="1" applyAlignment="1">
      <alignment horizontal="left" vertical="center"/>
    </xf>
    <xf numFmtId="4" fontId="18" fillId="0" borderId="10" xfId="0" applyNumberFormat="1" applyFont="1" applyFill="1" applyBorder="1" applyAlignment="1">
      <alignment horizontal="right" vertical="center"/>
    </xf>
    <xf numFmtId="4" fontId="29" fillId="0" borderId="10" xfId="0" applyNumberFormat="1" applyFont="1" applyFill="1" applyBorder="1" applyAlignment="1">
      <alignment horizontal="center" vertical="center"/>
    </xf>
    <xf numFmtId="4" fontId="18" fillId="0" borderId="10" xfId="41" applyNumberFormat="1" applyFont="1" applyFill="1" applyBorder="1" applyAlignment="1">
      <alignment horizontal="left" vertical="center"/>
    </xf>
    <xf numFmtId="0" fontId="18" fillId="0" borderId="10" xfId="0" applyNumberFormat="1" applyFont="1" applyFill="1" applyBorder="1" applyAlignment="1">
      <alignment horizontal="right" vertical="center"/>
    </xf>
    <xf numFmtId="170" fontId="18" fillId="0" borderId="10" xfId="0" applyNumberFormat="1" applyFont="1" applyFill="1" applyBorder="1" applyAlignment="1">
      <alignment horizontal="left" vertical="center"/>
    </xf>
    <xf numFmtId="2" fontId="18" fillId="0" borderId="10" xfId="0" applyNumberFormat="1" applyFont="1" applyFill="1" applyBorder="1" applyAlignment="1">
      <alignment horizontal="left" vertical="center"/>
    </xf>
    <xf numFmtId="4" fontId="29" fillId="0" borderId="37" xfId="0" applyNumberFormat="1" applyFont="1" applyFill="1" applyBorder="1" applyAlignment="1">
      <alignment horizontal="center" vertical="center"/>
    </xf>
    <xf numFmtId="3" fontId="0" fillId="0" borderId="11" xfId="0" applyBorder="1" applyAlignment="1">
      <alignment horizontal="center"/>
    </xf>
    <xf numFmtId="3" fontId="0" fillId="0" borderId="12" xfId="0" applyBorder="1" applyAlignment="1">
      <alignment horizontal="center"/>
    </xf>
    <xf numFmtId="3" fontId="0" fillId="0" borderId="13" xfId="0" applyBorder="1" applyAlignment="1">
      <alignment horizontal="center"/>
    </xf>
    <xf numFmtId="3" fontId="29" fillId="20" borderId="11" xfId="0" applyNumberFormat="1" applyFont="1" applyFill="1" applyBorder="1" applyAlignment="1">
      <alignment horizontal="center" vertical="center" wrapText="1"/>
    </xf>
    <xf numFmtId="3" fontId="29" fillId="20" borderId="12" xfId="0" applyNumberFormat="1" applyFont="1" applyFill="1" applyBorder="1" applyAlignment="1">
      <alignment horizontal="center" vertical="center" wrapText="1"/>
    </xf>
    <xf numFmtId="3" fontId="29" fillId="20" borderId="13" xfId="0" applyNumberFormat="1" applyFont="1" applyFill="1" applyBorder="1" applyAlignment="1">
      <alignment horizontal="center" vertical="center" wrapText="1"/>
    </xf>
    <xf numFmtId="3" fontId="18" fillId="0" borderId="11" xfId="41" applyFont="1" applyFill="1" applyBorder="1" applyAlignment="1">
      <alignment horizontal="justify" vertical="center" wrapText="1"/>
    </xf>
    <xf numFmtId="3" fontId="18" fillId="0" borderId="12" xfId="41" applyFont="1" applyFill="1" applyBorder="1" applyAlignment="1">
      <alignment horizontal="justify" vertical="center" wrapText="1"/>
    </xf>
    <xf numFmtId="3" fontId="18" fillId="0" borderId="13" xfId="41" applyFont="1" applyFill="1" applyBorder="1" applyAlignment="1">
      <alignment horizontal="justify" vertical="center" wrapText="1"/>
    </xf>
    <xf numFmtId="3" fontId="18" fillId="0" borderId="11" xfId="41" applyFont="1" applyFill="1" applyBorder="1" applyAlignment="1">
      <alignment horizontal="center" vertical="center" wrapText="1"/>
    </xf>
    <xf numFmtId="3" fontId="18" fillId="0" borderId="13" xfId="41" applyFont="1" applyFill="1" applyBorder="1" applyAlignment="1">
      <alignment horizontal="center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2" xfId="0" applyNumberFormat="1" applyFont="1" applyFill="1" applyBorder="1" applyAlignment="1">
      <alignment horizontal="center" vertical="center"/>
    </xf>
    <xf numFmtId="4" fontId="29" fillId="0" borderId="13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8" fillId="0" borderId="12" xfId="0" applyNumberFormat="1" applyFont="1" applyFill="1" applyBorder="1" applyAlignment="1">
      <alignment horizontal="right" vertical="center"/>
    </xf>
    <xf numFmtId="4" fontId="18" fillId="0" borderId="13" xfId="0" applyNumberFormat="1" applyFont="1" applyFill="1" applyBorder="1" applyAlignment="1">
      <alignment horizontal="right" vertical="center"/>
    </xf>
    <xf numFmtId="3" fontId="18" fillId="0" borderId="10" xfId="41" applyFont="1" applyFill="1" applyBorder="1" applyAlignment="1">
      <alignment horizontal="right" vertical="center"/>
    </xf>
    <xf numFmtId="3" fontId="29" fillId="0" borderId="10" xfId="41" applyFont="1" applyFill="1" applyBorder="1" applyAlignment="1">
      <alignment horizontal="center" vertical="center"/>
    </xf>
    <xf numFmtId="3" fontId="18" fillId="0" borderId="10" xfId="41" applyFont="1" applyFill="1" applyBorder="1" applyAlignment="1">
      <alignment horizontal="left" vertical="center" wrapText="1"/>
    </xf>
    <xf numFmtId="4" fontId="18" fillId="0" borderId="11" xfId="0" applyNumberFormat="1" applyFont="1" applyFill="1" applyBorder="1" applyAlignment="1">
      <alignment horizontal="justify" vertical="center" wrapText="1"/>
    </xf>
    <xf numFmtId="4" fontId="18" fillId="0" borderId="12" xfId="0" applyNumberFormat="1" applyFont="1" applyFill="1" applyBorder="1" applyAlignment="1">
      <alignment horizontal="justify" vertical="center" wrapText="1"/>
    </xf>
    <xf numFmtId="4" fontId="18" fillId="0" borderId="13" xfId="0" applyNumberFormat="1" applyFont="1" applyFill="1" applyBorder="1" applyAlignment="1">
      <alignment horizontal="justify" vertical="center" wrapText="1"/>
    </xf>
    <xf numFmtId="3" fontId="29" fillId="0" borderId="10" xfId="0" applyNumberFormat="1" applyFont="1" applyFill="1" applyBorder="1" applyAlignment="1">
      <alignment horizontal="center" vertical="center"/>
    </xf>
    <xf numFmtId="3" fontId="18" fillId="0" borderId="10" xfId="0" applyFont="1" applyFill="1" applyBorder="1" applyAlignment="1">
      <alignment horizontal="right" vertical="center"/>
    </xf>
    <xf numFmtId="3" fontId="29" fillId="0" borderId="10" xfId="0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left" vertical="center"/>
    </xf>
    <xf numFmtId="3" fontId="29" fillId="20" borderId="37" xfId="0" applyNumberFormat="1" applyFont="1" applyFill="1" applyBorder="1" applyAlignment="1">
      <alignment horizontal="center" vertical="center" wrapText="1"/>
    </xf>
    <xf numFmtId="3" fontId="18" fillId="0" borderId="10" xfId="0" applyFont="1" applyFill="1" applyBorder="1" applyAlignment="1">
      <alignment horizontal="left" vertical="center" wrapText="1"/>
    </xf>
    <xf numFmtId="4" fontId="18" fillId="0" borderId="36" xfId="0" applyNumberFormat="1" applyFont="1" applyFill="1" applyBorder="1" applyAlignment="1">
      <alignment horizontal="left" vertical="center" wrapText="1"/>
    </xf>
    <xf numFmtId="4" fontId="18" fillId="0" borderId="37" xfId="0" applyNumberFormat="1" applyFont="1" applyFill="1" applyBorder="1" applyAlignment="1">
      <alignment horizontal="left" vertical="center" wrapText="1"/>
    </xf>
    <xf numFmtId="0" fontId="18" fillId="0" borderId="11" xfId="0" applyNumberFormat="1" applyFont="1" applyFill="1" applyBorder="1" applyAlignment="1">
      <alignment horizontal="right" vertical="center"/>
    </xf>
    <xf numFmtId="0" fontId="18" fillId="0" borderId="12" xfId="0" applyNumberFormat="1" applyFont="1" applyFill="1" applyBorder="1" applyAlignment="1">
      <alignment horizontal="right" vertical="center"/>
    </xf>
    <xf numFmtId="0" fontId="18" fillId="0" borderId="13" xfId="0" applyNumberFormat="1" applyFont="1" applyFill="1" applyBorder="1" applyAlignment="1">
      <alignment horizontal="right" vertical="center"/>
    </xf>
    <xf numFmtId="170" fontId="18" fillId="0" borderId="11" xfId="0" applyNumberFormat="1" applyFont="1" applyFill="1" applyBorder="1" applyAlignment="1">
      <alignment horizontal="left" vertical="center"/>
    </xf>
    <xf numFmtId="170" fontId="18" fillId="0" borderId="12" xfId="0" applyNumberFormat="1" applyFont="1" applyFill="1" applyBorder="1" applyAlignment="1">
      <alignment horizontal="left" vertical="center"/>
    </xf>
    <xf numFmtId="170" fontId="18" fillId="0" borderId="13" xfId="0" applyNumberFormat="1" applyFont="1" applyFill="1" applyBorder="1" applyAlignment="1">
      <alignment horizontal="left" vertical="center"/>
    </xf>
    <xf numFmtId="2" fontId="18" fillId="0" borderId="11" xfId="0" applyNumberFormat="1" applyFont="1" applyFill="1" applyBorder="1" applyAlignment="1">
      <alignment horizontal="left" vertical="center"/>
    </xf>
    <xf numFmtId="2" fontId="18" fillId="0" borderId="12" xfId="0" applyNumberFormat="1" applyFont="1" applyFill="1" applyBorder="1" applyAlignment="1">
      <alignment horizontal="left" vertical="center"/>
    </xf>
    <xf numFmtId="2" fontId="18" fillId="0" borderId="13" xfId="0" applyNumberFormat="1" applyFont="1" applyFill="1" applyBorder="1" applyAlignment="1">
      <alignment horizontal="left" vertical="center"/>
    </xf>
    <xf numFmtId="2" fontId="19" fillId="0" borderId="11" xfId="41" applyNumberFormat="1" applyFont="1" applyFill="1" applyBorder="1" applyAlignment="1">
      <alignment horizontal="left" vertical="center"/>
    </xf>
    <xf numFmtId="2" fontId="19" fillId="0" borderId="12" xfId="41" applyNumberFormat="1" applyFont="1" applyFill="1" applyBorder="1" applyAlignment="1">
      <alignment horizontal="left" vertical="center"/>
    </xf>
    <xf numFmtId="2" fontId="19" fillId="0" borderId="13" xfId="41" applyNumberFormat="1" applyFont="1" applyFill="1" applyBorder="1" applyAlignment="1">
      <alignment horizontal="left" vertical="center"/>
    </xf>
    <xf numFmtId="43" fontId="26" fillId="0" borderId="10" xfId="50" applyNumberFormat="1" applyFont="1" applyFill="1" applyBorder="1" applyAlignment="1">
      <alignment horizontal="left" vertical="center"/>
    </xf>
    <xf numFmtId="164" fontId="23" fillId="0" borderId="10" xfId="45" applyFont="1" applyFill="1" applyBorder="1" applyAlignment="1">
      <alignment horizontal="center" vertical="center"/>
    </xf>
    <xf numFmtId="0" fontId="23" fillId="0" borderId="10" xfId="35" applyFont="1" applyFill="1" applyBorder="1" applyAlignment="1">
      <alignment horizontal="center" vertical="center"/>
    </xf>
    <xf numFmtId="164" fontId="23" fillId="0" borderId="10" xfId="45" applyFont="1" applyFill="1" applyBorder="1" applyAlignment="1" applyProtection="1">
      <alignment horizontal="center" vertical="center"/>
      <protection locked="0"/>
    </xf>
    <xf numFmtId="0" fontId="26" fillId="0" borderId="11" xfId="35" applyFont="1" applyFill="1" applyBorder="1" applyAlignment="1">
      <alignment horizontal="left" vertical="center"/>
    </xf>
    <xf numFmtId="0" fontId="26" fillId="0" borderId="12" xfId="35" applyFont="1" applyFill="1" applyBorder="1" applyAlignment="1">
      <alignment horizontal="left" vertical="center"/>
    </xf>
    <xf numFmtId="0" fontId="26" fillId="0" borderId="13" xfId="35" applyFont="1" applyFill="1" applyBorder="1" applyAlignment="1">
      <alignment horizontal="left" vertical="center"/>
    </xf>
    <xf numFmtId="0" fontId="26" fillId="19" borderId="11" xfId="35" applyFont="1" applyFill="1" applyBorder="1" applyAlignment="1">
      <alignment horizontal="center" vertical="center" wrapText="1"/>
    </xf>
    <xf numFmtId="0" fontId="26" fillId="19" borderId="12" xfId="35" applyFont="1" applyFill="1" applyBorder="1" applyAlignment="1">
      <alignment horizontal="center" vertical="center" wrapText="1"/>
    </xf>
    <xf numFmtId="0" fontId="26" fillId="19" borderId="13" xfId="35" applyFont="1" applyFill="1" applyBorder="1" applyAlignment="1">
      <alignment horizontal="center" vertical="center" wrapText="1"/>
    </xf>
    <xf numFmtId="0" fontId="26" fillId="0" borderId="55" xfId="35" applyFont="1" applyBorder="1" applyAlignment="1">
      <alignment horizontal="center" vertical="center" wrapText="1"/>
    </xf>
    <xf numFmtId="0" fontId="26" fillId="0" borderId="56" xfId="35" applyFont="1" applyBorder="1" applyAlignment="1">
      <alignment horizontal="center" vertical="center" wrapText="1"/>
    </xf>
    <xf numFmtId="0" fontId="26" fillId="0" borderId="57" xfId="35" applyFont="1" applyBorder="1" applyAlignment="1">
      <alignment horizontal="center" vertical="center" wrapText="1"/>
    </xf>
    <xf numFmtId="49" fontId="23" fillId="0" borderId="10" xfId="35" applyNumberFormat="1" applyFont="1" applyFill="1" applyBorder="1" applyAlignment="1">
      <alignment horizontal="center" vertical="center"/>
    </xf>
    <xf numFmtId="0" fontId="44" fillId="0" borderId="10" xfId="35" applyFont="1" applyFill="1" applyBorder="1" applyAlignment="1">
      <alignment horizontal="center" vertical="center"/>
    </xf>
    <xf numFmtId="0" fontId="26" fillId="0" borderId="10" xfId="35" applyFont="1" applyFill="1" applyBorder="1" applyAlignment="1">
      <alignment horizontal="center" vertical="center"/>
    </xf>
    <xf numFmtId="49" fontId="26" fillId="0" borderId="10" xfId="35" applyNumberFormat="1" applyFont="1" applyFill="1" applyBorder="1" applyAlignment="1">
      <alignment horizontal="left" vertical="center" wrapText="1"/>
    </xf>
    <xf numFmtId="0" fontId="23" fillId="0" borderId="10" xfId="35" applyFont="1" applyFill="1" applyBorder="1" applyAlignment="1">
      <alignment horizontal="center" vertical="center" wrapText="1"/>
    </xf>
    <xf numFmtId="0" fontId="29" fillId="21" borderId="20" xfId="64" applyFont="1" applyFill="1" applyBorder="1" applyAlignment="1">
      <alignment horizontal="center" vertical="center"/>
    </xf>
    <xf numFmtId="0" fontId="29" fillId="21" borderId="22" xfId="64" applyFont="1" applyFill="1" applyBorder="1" applyAlignment="1">
      <alignment horizontal="center" vertical="center"/>
    </xf>
    <xf numFmtId="0" fontId="29" fillId="21" borderId="14" xfId="64" applyFont="1" applyFill="1" applyBorder="1" applyAlignment="1">
      <alignment horizontal="center" vertical="center"/>
    </xf>
    <xf numFmtId="0" fontId="31" fillId="0" borderId="26" xfId="64" applyFont="1" applyFill="1" applyBorder="1" applyAlignment="1">
      <alignment horizontal="justify" vertical="center" wrapText="1"/>
    </xf>
    <xf numFmtId="0" fontId="31" fillId="0" borderId="27" xfId="64" applyFont="1" applyFill="1" applyBorder="1" applyAlignment="1">
      <alignment horizontal="justify" vertical="center" wrapText="1"/>
    </xf>
    <xf numFmtId="0" fontId="31" fillId="0" borderId="16" xfId="64" applyFont="1" applyFill="1" applyBorder="1" applyAlignment="1">
      <alignment horizontal="justify" vertical="center" wrapText="1"/>
    </xf>
    <xf numFmtId="0" fontId="19" fillId="0" borderId="26" xfId="64" applyFont="1" applyBorder="1" applyAlignment="1">
      <alignment horizontal="center"/>
    </xf>
    <xf numFmtId="0" fontId="19" fillId="0" borderId="27" xfId="64" applyFont="1" applyBorder="1" applyAlignment="1">
      <alignment horizontal="center"/>
    </xf>
    <xf numFmtId="0" fontId="19" fillId="0" borderId="16" xfId="64" applyFont="1" applyBorder="1" applyAlignment="1">
      <alignment horizontal="center"/>
    </xf>
    <xf numFmtId="0" fontId="26" fillId="22" borderId="11" xfId="35" applyFont="1" applyFill="1" applyBorder="1" applyAlignment="1">
      <alignment horizontal="center" vertical="center" wrapText="1"/>
    </xf>
    <xf numFmtId="0" fontId="26" fillId="22" borderId="12" xfId="35" applyFont="1" applyFill="1" applyBorder="1" applyAlignment="1">
      <alignment horizontal="center" vertical="center" wrapText="1"/>
    </xf>
    <xf numFmtId="0" fontId="26" fillId="22" borderId="13" xfId="35" applyFont="1" applyFill="1" applyBorder="1" applyAlignment="1">
      <alignment horizontal="center" vertical="center" wrapText="1"/>
    </xf>
    <xf numFmtId="0" fontId="44" fillId="0" borderId="11" xfId="35" applyFont="1" applyFill="1" applyBorder="1" applyAlignment="1">
      <alignment horizontal="center" vertical="center"/>
    </xf>
    <xf numFmtId="0" fontId="44" fillId="0" borderId="12" xfId="35" applyFont="1" applyFill="1" applyBorder="1" applyAlignment="1">
      <alignment horizontal="center" vertical="center"/>
    </xf>
    <xf numFmtId="0" fontId="44" fillId="0" borderId="13" xfId="35" applyFont="1" applyFill="1" applyBorder="1" applyAlignment="1">
      <alignment horizontal="center" vertical="center"/>
    </xf>
    <xf numFmtId="0" fontId="26" fillId="0" borderId="11" xfId="35" applyFont="1" applyFill="1" applyBorder="1" applyAlignment="1">
      <alignment horizontal="center" vertical="center"/>
    </xf>
    <xf numFmtId="0" fontId="26" fillId="0" borderId="12" xfId="35" applyFont="1" applyFill="1" applyBorder="1" applyAlignment="1">
      <alignment horizontal="center" vertical="center"/>
    </xf>
    <xf numFmtId="0" fontId="26" fillId="0" borderId="13" xfId="35" applyFont="1" applyFill="1" applyBorder="1" applyAlignment="1">
      <alignment horizontal="center" vertical="center"/>
    </xf>
    <xf numFmtId="0" fontId="23" fillId="0" borderId="36" xfId="35" applyFont="1" applyFill="1" applyBorder="1" applyAlignment="1">
      <alignment horizontal="center" vertical="center"/>
    </xf>
    <xf numFmtId="0" fontId="23" fillId="0" borderId="37" xfId="35" applyFont="1" applyFill="1" applyBorder="1" applyAlignment="1">
      <alignment horizontal="center" vertical="center"/>
    </xf>
    <xf numFmtId="0" fontId="23" fillId="0" borderId="36" xfId="35" applyFont="1" applyFill="1" applyBorder="1" applyAlignment="1">
      <alignment horizontal="center" vertical="center" wrapText="1"/>
    </xf>
    <xf numFmtId="0" fontId="23" fillId="0" borderId="37" xfId="35" applyFont="1" applyFill="1" applyBorder="1" applyAlignment="1">
      <alignment horizontal="center" vertical="center" wrapText="1"/>
    </xf>
    <xf numFmtId="164" fontId="23" fillId="0" borderId="36" xfId="45" applyFont="1" applyFill="1" applyBorder="1" applyAlignment="1" applyProtection="1">
      <alignment horizontal="center" vertical="center"/>
      <protection locked="0"/>
    </xf>
    <xf numFmtId="164" fontId="23" fillId="0" borderId="37" xfId="45" applyFont="1" applyFill="1" applyBorder="1" applyAlignment="1" applyProtection="1">
      <alignment horizontal="center" vertical="center"/>
      <protection locked="0"/>
    </xf>
    <xf numFmtId="164" fontId="23" fillId="0" borderId="11" xfId="45" applyFont="1" applyFill="1" applyBorder="1" applyAlignment="1">
      <alignment horizontal="center" vertical="center"/>
    </xf>
    <xf numFmtId="164" fontId="23" fillId="0" borderId="13" xfId="45" applyFont="1" applyFill="1" applyBorder="1" applyAlignment="1">
      <alignment horizontal="center" vertical="center"/>
    </xf>
    <xf numFmtId="0" fontId="23" fillId="0" borderId="11" xfId="35" applyFont="1" applyFill="1" applyBorder="1" applyAlignment="1">
      <alignment horizontal="center" vertical="center"/>
    </xf>
    <xf numFmtId="0" fontId="23" fillId="0" borderId="12" xfId="35" applyFont="1" applyFill="1" applyBorder="1" applyAlignment="1">
      <alignment horizontal="center" vertical="center"/>
    </xf>
    <xf numFmtId="0" fontId="23" fillId="0" borderId="13" xfId="35" applyFont="1" applyFill="1" applyBorder="1" applyAlignment="1">
      <alignment horizontal="center" vertical="center"/>
    </xf>
    <xf numFmtId="0" fontId="26" fillId="0" borderId="59" xfId="35" applyFont="1" applyBorder="1" applyAlignment="1">
      <alignment horizontal="center" vertical="center" wrapText="1"/>
    </xf>
    <xf numFmtId="0" fontId="26" fillId="0" borderId="12" xfId="35" applyFont="1" applyBorder="1" applyAlignment="1">
      <alignment horizontal="center" vertical="center" wrapText="1"/>
    </xf>
    <xf numFmtId="49" fontId="23" fillId="0" borderId="11" xfId="35" applyNumberFormat="1" applyFont="1" applyFill="1" applyBorder="1" applyAlignment="1">
      <alignment horizontal="center" vertical="center"/>
    </xf>
    <xf numFmtId="49" fontId="23" fillId="0" borderId="12" xfId="35" applyNumberFormat="1" applyFont="1" applyFill="1" applyBorder="1" applyAlignment="1">
      <alignment horizontal="center" vertical="center"/>
    </xf>
    <xf numFmtId="49" fontId="23" fillId="0" borderId="13" xfId="35" applyNumberFormat="1" applyFont="1" applyFill="1" applyBorder="1" applyAlignment="1">
      <alignment horizontal="center" vertical="center"/>
    </xf>
    <xf numFmtId="49" fontId="26" fillId="0" borderId="11" xfId="35" applyNumberFormat="1" applyFont="1" applyFill="1" applyBorder="1" applyAlignment="1">
      <alignment horizontal="left" vertical="center" wrapText="1"/>
    </xf>
    <xf numFmtId="49" fontId="26" fillId="0" borderId="13" xfId="35" applyNumberFormat="1" applyFont="1" applyFill="1" applyBorder="1" applyAlignment="1">
      <alignment horizontal="left" vertical="center" wrapText="1"/>
    </xf>
    <xf numFmtId="43" fontId="26" fillId="0" borderId="11" xfId="50" applyNumberFormat="1" applyFont="1" applyFill="1" applyBorder="1" applyAlignment="1">
      <alignment horizontal="left" vertical="center"/>
    </xf>
    <xf numFmtId="43" fontId="26" fillId="0" borderId="12" xfId="50" applyNumberFormat="1" applyFont="1" applyFill="1" applyBorder="1" applyAlignment="1">
      <alignment horizontal="left" vertical="center"/>
    </xf>
    <xf numFmtId="43" fontId="26" fillId="0" borderId="13" xfId="50" applyNumberFormat="1" applyFont="1" applyFill="1" applyBorder="1" applyAlignment="1">
      <alignment horizontal="left" vertical="center"/>
    </xf>
    <xf numFmtId="0" fontId="39" fillId="0" borderId="0" xfId="69" applyFont="1" applyAlignment="1">
      <alignment horizontal="center"/>
    </xf>
    <xf numFmtId="0" fontId="19" fillId="0" borderId="0" xfId="69" applyFont="1" applyAlignment="1">
      <alignment horizontal="center"/>
    </xf>
    <xf numFmtId="0" fontId="37" fillId="0" borderId="0" xfId="69" applyFont="1" applyAlignment="1">
      <alignment horizontal="center"/>
    </xf>
    <xf numFmtId="0" fontId="38" fillId="0" borderId="0" xfId="69" applyFont="1" applyAlignment="1">
      <alignment horizontal="left" readingOrder="1"/>
    </xf>
    <xf numFmtId="0" fontId="19" fillId="0" borderId="0" xfId="69" applyFont="1" applyAlignment="1">
      <alignment horizontal="left"/>
    </xf>
    <xf numFmtId="0" fontId="30" fillId="11" borderId="22" xfId="69" applyFont="1" applyFill="1" applyBorder="1" applyAlignment="1">
      <alignment horizontal="center"/>
    </xf>
    <xf numFmtId="0" fontId="30" fillId="11" borderId="14" xfId="69" applyFont="1" applyFill="1" applyBorder="1" applyAlignment="1">
      <alignment horizontal="center"/>
    </xf>
    <xf numFmtId="0" fontId="30" fillId="11" borderId="0" xfId="69" applyFont="1" applyFill="1" applyBorder="1" applyAlignment="1">
      <alignment horizontal="center"/>
    </xf>
    <xf numFmtId="0" fontId="30" fillId="11" borderId="15" xfId="69" applyFont="1" applyFill="1" applyBorder="1" applyAlignment="1">
      <alignment horizontal="center"/>
    </xf>
    <xf numFmtId="0" fontId="30" fillId="11" borderId="23" xfId="69" applyFont="1" applyFill="1" applyBorder="1" applyAlignment="1">
      <alignment horizontal="center"/>
    </xf>
    <xf numFmtId="0" fontId="30" fillId="11" borderId="41" xfId="69" applyFont="1" applyFill="1" applyBorder="1" applyAlignment="1">
      <alignment horizontal="center"/>
    </xf>
    <xf numFmtId="0" fontId="30" fillId="0" borderId="42" xfId="69" applyFont="1" applyBorder="1" applyAlignment="1">
      <alignment horizontal="center" vertical="center"/>
    </xf>
    <xf numFmtId="0" fontId="30" fillId="0" borderId="43" xfId="69" applyFont="1" applyBorder="1" applyAlignment="1">
      <alignment horizontal="center" vertical="center"/>
    </xf>
    <xf numFmtId="0" fontId="30" fillId="0" borderId="44" xfId="69" applyFont="1" applyBorder="1" applyAlignment="1">
      <alignment horizontal="center" vertical="center"/>
    </xf>
    <xf numFmtId="0" fontId="30" fillId="0" borderId="45" xfId="69" applyFont="1" applyBorder="1" applyAlignment="1">
      <alignment horizontal="center" vertical="center"/>
    </xf>
    <xf numFmtId="0" fontId="30" fillId="0" borderId="20" xfId="69" applyFont="1" applyBorder="1" applyAlignment="1">
      <alignment horizontal="center" vertical="center" wrapText="1"/>
    </xf>
    <xf numFmtId="0" fontId="30" fillId="0" borderId="22" xfId="69" applyFont="1" applyBorder="1" applyAlignment="1">
      <alignment horizontal="center" vertical="center" wrapText="1"/>
    </xf>
    <xf numFmtId="0" fontId="30" fillId="0" borderId="14" xfId="69" applyFont="1" applyBorder="1" applyAlignment="1">
      <alignment horizontal="center" vertical="center" wrapText="1"/>
    </xf>
    <xf numFmtId="0" fontId="30" fillId="0" borderId="40" xfId="69" applyFont="1" applyBorder="1" applyAlignment="1">
      <alignment horizontal="center" vertical="center" wrapText="1"/>
    </xf>
    <xf numFmtId="0" fontId="30" fillId="0" borderId="23" xfId="69" applyFont="1" applyBorder="1" applyAlignment="1">
      <alignment horizontal="center" vertical="center" wrapText="1"/>
    </xf>
    <xf numFmtId="0" fontId="30" fillId="0" borderId="41" xfId="69" applyFont="1" applyBorder="1" applyAlignment="1">
      <alignment horizontal="center" vertical="center" wrapText="1"/>
    </xf>
    <xf numFmtId="0" fontId="18" fillId="0" borderId="20" xfId="69" applyFont="1" applyBorder="1" applyAlignment="1">
      <alignment horizontal="center"/>
    </xf>
    <xf numFmtId="0" fontId="18" fillId="0" borderId="22" xfId="69" applyFont="1" applyBorder="1" applyAlignment="1">
      <alignment horizontal="center"/>
    </xf>
    <xf numFmtId="0" fontId="18" fillId="0" borderId="14" xfId="69" applyFont="1" applyBorder="1" applyAlignment="1">
      <alignment horizontal="center"/>
    </xf>
    <xf numFmtId="3" fontId="30" fillId="0" borderId="39" xfId="69" applyNumberFormat="1" applyFont="1" applyBorder="1" applyAlignment="1">
      <alignment horizontal="center" vertical="center"/>
    </xf>
    <xf numFmtId="3" fontId="30" fillId="0" borderId="10" xfId="69" applyNumberFormat="1" applyFont="1" applyBorder="1" applyAlignment="1">
      <alignment horizontal="center" vertical="center"/>
    </xf>
    <xf numFmtId="4" fontId="29" fillId="0" borderId="10" xfId="69" applyNumberFormat="1" applyFont="1" applyBorder="1" applyAlignment="1">
      <alignment horizontal="center" vertical="center"/>
    </xf>
    <xf numFmtId="4" fontId="29" fillId="0" borderId="48" xfId="69" applyNumberFormat="1" applyFont="1" applyBorder="1" applyAlignment="1">
      <alignment horizontal="center" vertical="center"/>
    </xf>
    <xf numFmtId="0" fontId="18" fillId="0" borderId="40" xfId="69" applyFont="1" applyBorder="1" applyAlignment="1">
      <alignment horizontal="center"/>
    </xf>
    <xf numFmtId="0" fontId="18" fillId="0" borderId="23" xfId="69" applyFont="1" applyBorder="1" applyAlignment="1">
      <alignment horizontal="center"/>
    </xf>
    <xf numFmtId="0" fontId="18" fillId="0" borderId="41" xfId="69" applyFont="1" applyBorder="1" applyAlignment="1">
      <alignment horizontal="center"/>
    </xf>
    <xf numFmtId="3" fontId="30" fillId="0" borderId="26" xfId="69" applyNumberFormat="1" applyFont="1" applyBorder="1" applyAlignment="1">
      <alignment horizontal="center" vertical="center"/>
    </xf>
    <xf numFmtId="3" fontId="30" fillId="0" borderId="27" xfId="69" applyNumberFormat="1" applyFont="1" applyBorder="1" applyAlignment="1">
      <alignment horizontal="center" vertical="center"/>
    </xf>
    <xf numFmtId="3" fontId="30" fillId="0" borderId="16" xfId="69" applyNumberFormat="1" applyFont="1" applyBorder="1" applyAlignment="1">
      <alignment horizontal="center" vertical="center"/>
    </xf>
    <xf numFmtId="4" fontId="29" fillId="0" borderId="26" xfId="69" applyNumberFormat="1" applyFont="1" applyBorder="1" applyAlignment="1">
      <alignment horizontal="center" vertical="center"/>
    </xf>
    <xf numFmtId="4" fontId="29" fillId="0" borderId="27" xfId="69" applyNumberFormat="1" applyFont="1" applyBorder="1" applyAlignment="1">
      <alignment horizontal="center" vertical="center"/>
    </xf>
    <xf numFmtId="4" fontId="29" fillId="0" borderId="16" xfId="69" applyNumberFormat="1" applyFont="1" applyBorder="1" applyAlignment="1">
      <alignment horizontal="center" vertical="center"/>
    </xf>
    <xf numFmtId="3" fontId="48" fillId="0" borderId="51" xfId="0" applyFont="1" applyFill="1" applyBorder="1" applyAlignment="1">
      <alignment horizontal="center" vertical="center" wrapText="1"/>
    </xf>
    <xf numFmtId="3" fontId="48" fillId="0" borderId="52" xfId="0" applyFont="1" applyFill="1" applyBorder="1" applyAlignment="1">
      <alignment horizontal="center" vertical="center" wrapText="1"/>
    </xf>
    <xf numFmtId="3" fontId="45" fillId="0" borderId="26" xfId="0" applyFont="1" applyFill="1" applyBorder="1" applyAlignment="1">
      <alignment horizontal="center" vertical="center"/>
    </xf>
    <xf numFmtId="3" fontId="45" fillId="0" borderId="27" xfId="0" applyFont="1" applyFill="1" applyBorder="1" applyAlignment="1">
      <alignment horizontal="center" vertical="center"/>
    </xf>
    <xf numFmtId="3" fontId="0" fillId="0" borderId="26" xfId="0" applyBorder="1" applyAlignment="1">
      <alignment horizontal="center"/>
    </xf>
    <xf numFmtId="3" fontId="0" fillId="0" borderId="27" xfId="0" applyBorder="1" applyAlignment="1">
      <alignment horizontal="center"/>
    </xf>
    <xf numFmtId="3" fontId="48" fillId="0" borderId="26" xfId="0" applyFont="1" applyBorder="1" applyAlignment="1">
      <alignment horizontal="center" vertical="center"/>
    </xf>
    <xf numFmtId="3" fontId="48" fillId="0" borderId="27" xfId="0" applyFont="1" applyBorder="1" applyAlignment="1">
      <alignment horizontal="center" vertical="center"/>
    </xf>
    <xf numFmtId="3" fontId="48" fillId="0" borderId="16" xfId="0" applyFont="1" applyBorder="1" applyAlignment="1">
      <alignment horizontal="center" vertical="center"/>
    </xf>
    <xf numFmtId="3" fontId="45" fillId="0" borderId="51" xfId="0" applyFont="1" applyBorder="1" applyAlignment="1">
      <alignment horizontal="center" vertical="center"/>
    </xf>
    <xf numFmtId="3" fontId="45" fillId="0" borderId="52" xfId="0" applyFont="1" applyBorder="1" applyAlignment="1">
      <alignment horizontal="center" vertical="center"/>
    </xf>
    <xf numFmtId="3" fontId="45" fillId="0" borderId="20" xfId="0" applyFont="1" applyBorder="1" applyAlignment="1">
      <alignment horizontal="center" vertical="center"/>
    </xf>
    <xf numFmtId="3" fontId="45" fillId="0" borderId="22" xfId="0" applyFont="1" applyBorder="1" applyAlignment="1">
      <alignment horizontal="center" vertical="center"/>
    </xf>
    <xf numFmtId="3" fontId="48" fillId="0" borderId="51" xfId="0" applyFont="1" applyBorder="1" applyAlignment="1">
      <alignment horizontal="center" vertical="center"/>
    </xf>
    <xf numFmtId="3" fontId="48" fillId="0" borderId="52" xfId="0" applyFont="1" applyBorder="1" applyAlignment="1">
      <alignment horizontal="center" vertical="center"/>
    </xf>
    <xf numFmtId="3" fontId="48" fillId="0" borderId="51" xfId="0" applyFont="1" applyBorder="1" applyAlignment="1">
      <alignment horizontal="center" vertical="center" wrapText="1"/>
    </xf>
    <xf numFmtId="3" fontId="48" fillId="0" borderId="52" xfId="0" applyFont="1" applyBorder="1" applyAlignment="1">
      <alignment horizontal="center" vertical="center" wrapText="1"/>
    </xf>
    <xf numFmtId="3" fontId="0" fillId="0" borderId="16" xfId="0" applyBorder="1" applyAlignment="1">
      <alignment horizontal="center"/>
    </xf>
    <xf numFmtId="3" fontId="45" fillId="0" borderId="26" xfId="0" applyFont="1" applyBorder="1" applyAlignment="1">
      <alignment horizontal="center" vertical="center"/>
    </xf>
    <xf numFmtId="3" fontId="45" fillId="0" borderId="27" xfId="0" applyFont="1" applyBorder="1" applyAlignment="1">
      <alignment horizontal="center" vertical="center"/>
    </xf>
    <xf numFmtId="3" fontId="45" fillId="0" borderId="16" xfId="0" applyFont="1" applyBorder="1" applyAlignment="1">
      <alignment horizontal="center" vertical="center"/>
    </xf>
    <xf numFmtId="3" fontId="45" fillId="0" borderId="60" xfId="0" applyFont="1" applyBorder="1" applyAlignment="1">
      <alignment horizontal="center" vertical="center"/>
    </xf>
    <xf numFmtId="0" fontId="42" fillId="0" borderId="10" xfId="35" applyFont="1" applyBorder="1" applyAlignment="1">
      <alignment horizontal="center" vertical="center" wrapText="1"/>
    </xf>
  </cellXfs>
  <cellStyles count="7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 2" xfId="6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uro" xfId="30"/>
    <cellStyle name="Excel Built-in Normal" xfId="64"/>
    <cellStyle name="Incorreto" xfId="31" builtinId="27" customBuiltin="1"/>
    <cellStyle name="Indefinido" xfId="32"/>
    <cellStyle name="Moeda 2" xfId="67"/>
    <cellStyle name="Neutra" xfId="33" builtinId="28" customBuiltin="1"/>
    <cellStyle name="Normal" xfId="0" builtinId="0"/>
    <cellStyle name="Normal 2" xfId="34"/>
    <cellStyle name="Normal 2 2" xfId="35"/>
    <cellStyle name="Normal 2_Material" xfId="36"/>
    <cellStyle name="Normal 3" xfId="37"/>
    <cellStyle name="Normal 3 2" xfId="38"/>
    <cellStyle name="Normal 3_Material" xfId="39"/>
    <cellStyle name="Normal 4" xfId="40"/>
    <cellStyle name="Normal 5" xfId="62"/>
    <cellStyle name="Normal 6" xfId="68"/>
    <cellStyle name="Normal 7" xfId="69"/>
    <cellStyle name="Normal_Estrutura_de_preço_-_CODEVASF_versão8" xfId="41"/>
    <cellStyle name="Nota" xfId="42" builtinId="10" customBuiltin="1"/>
    <cellStyle name="Porcentagem 2" xfId="43"/>
    <cellStyle name="Saída" xfId="44" builtinId="21" customBuiltin="1"/>
    <cellStyle name="Separador de milhares [0] 2" xfId="46"/>
    <cellStyle name="Separador de milhares [0] 3" xfId="47"/>
    <cellStyle name="Separador de milhares 2" xfId="48"/>
    <cellStyle name="Separador de milhares 2 2" xfId="49"/>
    <cellStyle name="Separador de milhares 3" xfId="50"/>
    <cellStyle name="Separador de milhares 3 2" xfId="51"/>
    <cellStyle name="Separador de milhares 4" xfId="52"/>
    <cellStyle name="Separador de milhares 4 2" xfId="53"/>
    <cellStyle name="Separador de milhares 5" xfId="63"/>
    <cellStyle name="Separador de milhares 6" xfId="65"/>
    <cellStyle name="Texto de Aviso" xfId="54" builtinId="11" customBuiltin="1"/>
    <cellStyle name="Texto Explicativo" xfId="55" builtinId="53" customBuiltin="1"/>
    <cellStyle name="Título 1" xfId="56" builtinId="16" customBuiltin="1"/>
    <cellStyle name="Título 1 1" xfId="57"/>
    <cellStyle name="Título 2" xfId="58" builtinId="17" customBuiltin="1"/>
    <cellStyle name="Título 3" xfId="59" builtinId="18" customBuiltin="1"/>
    <cellStyle name="Título 4" xfId="60" builtinId="19" customBuiltin="1"/>
    <cellStyle name="Total" xfId="61" builtinId="25" customBuiltin="1"/>
    <cellStyle name="Vírgula" xfId="4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</xdr:row>
          <xdr:rowOff>47625</xdr:rowOff>
        </xdr:from>
        <xdr:to>
          <xdr:col>2</xdr:col>
          <xdr:colOff>1514475</xdr:colOff>
          <xdr:row>4</xdr:row>
          <xdr:rowOff>133350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173182</xdr:colOff>
      <xdr:row>33</xdr:row>
      <xdr:rowOff>86590</xdr:rowOff>
    </xdr:from>
    <xdr:to>
      <xdr:col>1</xdr:col>
      <xdr:colOff>2363932</xdr:colOff>
      <xdr:row>33</xdr:row>
      <xdr:rowOff>676274</xdr:rowOff>
    </xdr:to>
    <xdr:pic>
      <xdr:nvPicPr>
        <xdr:cNvPr id="2" name="Imagem 1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9299863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33</xdr:row>
      <xdr:rowOff>112567</xdr:rowOff>
    </xdr:from>
    <xdr:to>
      <xdr:col>8</xdr:col>
      <xdr:colOff>320386</xdr:colOff>
      <xdr:row>33</xdr:row>
      <xdr:rowOff>640887</xdr:rowOff>
    </xdr:to>
    <xdr:sp macro="" textlink="">
      <xdr:nvSpPr>
        <xdr:cNvPr id="3" name="Caixa de texto 2"/>
        <xdr:cNvSpPr txBox="1">
          <a:spLocks noChangeArrowheads="1"/>
        </xdr:cNvSpPr>
      </xdr:nvSpPr>
      <xdr:spPr bwMode="auto">
        <a:xfrm>
          <a:off x="2770909" y="9325840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1</xdr:row>
      <xdr:rowOff>86590</xdr:rowOff>
    </xdr:from>
    <xdr:to>
      <xdr:col>1</xdr:col>
      <xdr:colOff>2363932</xdr:colOff>
      <xdr:row>1</xdr:row>
      <xdr:rowOff>676274</xdr:rowOff>
    </xdr:to>
    <xdr:pic>
      <xdr:nvPicPr>
        <xdr:cNvPr id="4" name="Imagem 3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9455726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1</xdr:row>
      <xdr:rowOff>112567</xdr:rowOff>
    </xdr:from>
    <xdr:to>
      <xdr:col>8</xdr:col>
      <xdr:colOff>320386</xdr:colOff>
      <xdr:row>1</xdr:row>
      <xdr:rowOff>640887</xdr:rowOff>
    </xdr:to>
    <xdr:sp macro="" textlink="">
      <xdr:nvSpPr>
        <xdr:cNvPr id="5" name="Caixa de texto 2"/>
        <xdr:cNvSpPr txBox="1">
          <a:spLocks noChangeArrowheads="1"/>
        </xdr:cNvSpPr>
      </xdr:nvSpPr>
      <xdr:spPr bwMode="auto">
        <a:xfrm>
          <a:off x="2770909" y="9481703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63</xdr:row>
      <xdr:rowOff>86590</xdr:rowOff>
    </xdr:from>
    <xdr:to>
      <xdr:col>1</xdr:col>
      <xdr:colOff>2363932</xdr:colOff>
      <xdr:row>63</xdr:row>
      <xdr:rowOff>676274</xdr:rowOff>
    </xdr:to>
    <xdr:pic>
      <xdr:nvPicPr>
        <xdr:cNvPr id="6" name="Imagem 5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251113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63</xdr:row>
      <xdr:rowOff>112567</xdr:rowOff>
    </xdr:from>
    <xdr:to>
      <xdr:col>8</xdr:col>
      <xdr:colOff>320386</xdr:colOff>
      <xdr:row>63</xdr:row>
      <xdr:rowOff>640887</xdr:rowOff>
    </xdr:to>
    <xdr:sp macro="" textlink="">
      <xdr:nvSpPr>
        <xdr:cNvPr id="7" name="Caixa de texto 2"/>
        <xdr:cNvSpPr txBox="1">
          <a:spLocks noChangeArrowheads="1"/>
        </xdr:cNvSpPr>
      </xdr:nvSpPr>
      <xdr:spPr bwMode="auto">
        <a:xfrm>
          <a:off x="2770909" y="277090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95</xdr:row>
      <xdr:rowOff>86590</xdr:rowOff>
    </xdr:from>
    <xdr:to>
      <xdr:col>1</xdr:col>
      <xdr:colOff>2363932</xdr:colOff>
      <xdr:row>95</xdr:row>
      <xdr:rowOff>676274</xdr:rowOff>
    </xdr:to>
    <xdr:pic>
      <xdr:nvPicPr>
        <xdr:cNvPr id="8" name="Imagem 7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19517590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95</xdr:row>
      <xdr:rowOff>112567</xdr:rowOff>
    </xdr:from>
    <xdr:to>
      <xdr:col>8</xdr:col>
      <xdr:colOff>320386</xdr:colOff>
      <xdr:row>95</xdr:row>
      <xdr:rowOff>640887</xdr:rowOff>
    </xdr:to>
    <xdr:sp macro="" textlink="">
      <xdr:nvSpPr>
        <xdr:cNvPr id="9" name="Caixa de texto 2"/>
        <xdr:cNvSpPr txBox="1">
          <a:spLocks noChangeArrowheads="1"/>
        </xdr:cNvSpPr>
      </xdr:nvSpPr>
      <xdr:spPr bwMode="auto">
        <a:xfrm>
          <a:off x="2770909" y="19543567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127</xdr:row>
      <xdr:rowOff>86590</xdr:rowOff>
    </xdr:from>
    <xdr:to>
      <xdr:col>1</xdr:col>
      <xdr:colOff>2363932</xdr:colOff>
      <xdr:row>127</xdr:row>
      <xdr:rowOff>676274</xdr:rowOff>
    </xdr:to>
    <xdr:pic>
      <xdr:nvPicPr>
        <xdr:cNvPr id="10" name="Imagem 9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29388954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127</xdr:row>
      <xdr:rowOff>112567</xdr:rowOff>
    </xdr:from>
    <xdr:to>
      <xdr:col>8</xdr:col>
      <xdr:colOff>320386</xdr:colOff>
      <xdr:row>127</xdr:row>
      <xdr:rowOff>640887</xdr:rowOff>
    </xdr:to>
    <xdr:sp macro="" textlink="">
      <xdr:nvSpPr>
        <xdr:cNvPr id="11" name="Caixa de texto 2"/>
        <xdr:cNvSpPr txBox="1">
          <a:spLocks noChangeArrowheads="1"/>
        </xdr:cNvSpPr>
      </xdr:nvSpPr>
      <xdr:spPr bwMode="auto">
        <a:xfrm>
          <a:off x="2770909" y="29414931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170</xdr:row>
      <xdr:rowOff>86590</xdr:rowOff>
    </xdr:from>
    <xdr:to>
      <xdr:col>1</xdr:col>
      <xdr:colOff>2363932</xdr:colOff>
      <xdr:row>170</xdr:row>
      <xdr:rowOff>676274</xdr:rowOff>
    </xdr:to>
    <xdr:pic>
      <xdr:nvPicPr>
        <xdr:cNvPr id="12" name="Imagem 11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39277635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170</xdr:row>
      <xdr:rowOff>112567</xdr:rowOff>
    </xdr:from>
    <xdr:to>
      <xdr:col>8</xdr:col>
      <xdr:colOff>320386</xdr:colOff>
      <xdr:row>170</xdr:row>
      <xdr:rowOff>640887</xdr:rowOff>
    </xdr:to>
    <xdr:sp macro="" textlink="">
      <xdr:nvSpPr>
        <xdr:cNvPr id="13" name="Caixa de texto 2"/>
        <xdr:cNvSpPr txBox="1">
          <a:spLocks noChangeArrowheads="1"/>
        </xdr:cNvSpPr>
      </xdr:nvSpPr>
      <xdr:spPr bwMode="auto">
        <a:xfrm>
          <a:off x="2770909" y="39303612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204</xdr:row>
      <xdr:rowOff>86590</xdr:rowOff>
    </xdr:from>
    <xdr:to>
      <xdr:col>1</xdr:col>
      <xdr:colOff>2363932</xdr:colOff>
      <xdr:row>204</xdr:row>
      <xdr:rowOff>676274</xdr:rowOff>
    </xdr:to>
    <xdr:pic>
      <xdr:nvPicPr>
        <xdr:cNvPr id="14" name="Imagem 13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50889476"/>
          <a:ext cx="2190750" cy="58968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204</xdr:row>
      <xdr:rowOff>112567</xdr:rowOff>
    </xdr:from>
    <xdr:to>
      <xdr:col>8</xdr:col>
      <xdr:colOff>320386</xdr:colOff>
      <xdr:row>204</xdr:row>
      <xdr:rowOff>640887</xdr:rowOff>
    </xdr:to>
    <xdr:sp macro="" textlink="">
      <xdr:nvSpPr>
        <xdr:cNvPr id="15" name="Caixa de texto 2"/>
        <xdr:cNvSpPr txBox="1">
          <a:spLocks noChangeArrowheads="1"/>
        </xdr:cNvSpPr>
      </xdr:nvSpPr>
      <xdr:spPr bwMode="auto">
        <a:xfrm>
          <a:off x="2770909" y="50915453"/>
          <a:ext cx="6121977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374</xdr:row>
      <xdr:rowOff>86589</xdr:rowOff>
    </xdr:from>
    <xdr:to>
      <xdr:col>1</xdr:col>
      <xdr:colOff>2363691</xdr:colOff>
      <xdr:row>375</xdr:row>
      <xdr:rowOff>716</xdr:rowOff>
    </xdr:to>
    <xdr:pic>
      <xdr:nvPicPr>
        <xdr:cNvPr id="18" name="Imagem 17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9407" y="71933664"/>
          <a:ext cx="2190509" cy="52372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374</xdr:row>
      <xdr:rowOff>112567</xdr:rowOff>
    </xdr:from>
    <xdr:to>
      <xdr:col>8</xdr:col>
      <xdr:colOff>320386</xdr:colOff>
      <xdr:row>374</xdr:row>
      <xdr:rowOff>640887</xdr:rowOff>
    </xdr:to>
    <xdr:sp macro="" textlink="">
      <xdr:nvSpPr>
        <xdr:cNvPr id="19" name="Caixa de texto 2"/>
        <xdr:cNvSpPr txBox="1">
          <a:spLocks noChangeArrowheads="1"/>
        </xdr:cNvSpPr>
      </xdr:nvSpPr>
      <xdr:spPr bwMode="auto">
        <a:xfrm>
          <a:off x="2770043" y="60882067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404</xdr:row>
      <xdr:rowOff>86589</xdr:rowOff>
    </xdr:from>
    <xdr:to>
      <xdr:col>1</xdr:col>
      <xdr:colOff>2363691</xdr:colOff>
      <xdr:row>405</xdr:row>
      <xdr:rowOff>716</xdr:rowOff>
    </xdr:to>
    <xdr:pic>
      <xdr:nvPicPr>
        <xdr:cNvPr id="20" name="Imagem 19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9407" y="84468564"/>
          <a:ext cx="2190509" cy="52372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404</xdr:row>
      <xdr:rowOff>112567</xdr:rowOff>
    </xdr:from>
    <xdr:to>
      <xdr:col>8</xdr:col>
      <xdr:colOff>320386</xdr:colOff>
      <xdr:row>404</xdr:row>
      <xdr:rowOff>640887</xdr:rowOff>
    </xdr:to>
    <xdr:sp macro="" textlink="">
      <xdr:nvSpPr>
        <xdr:cNvPr id="21" name="Caixa de texto 2"/>
        <xdr:cNvSpPr txBox="1">
          <a:spLocks noChangeArrowheads="1"/>
        </xdr:cNvSpPr>
      </xdr:nvSpPr>
      <xdr:spPr bwMode="auto">
        <a:xfrm>
          <a:off x="2770043" y="747599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144607</xdr:colOff>
      <xdr:row>433</xdr:row>
      <xdr:rowOff>86589</xdr:rowOff>
    </xdr:from>
    <xdr:to>
      <xdr:col>1</xdr:col>
      <xdr:colOff>2335116</xdr:colOff>
      <xdr:row>433</xdr:row>
      <xdr:rowOff>610316</xdr:rowOff>
    </xdr:to>
    <xdr:pic>
      <xdr:nvPicPr>
        <xdr:cNvPr id="24" name="Imagem 23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0832" y="93345864"/>
          <a:ext cx="2190509" cy="52372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433</xdr:row>
      <xdr:rowOff>112567</xdr:rowOff>
    </xdr:from>
    <xdr:to>
      <xdr:col>8</xdr:col>
      <xdr:colOff>320386</xdr:colOff>
      <xdr:row>433</xdr:row>
      <xdr:rowOff>640887</xdr:rowOff>
    </xdr:to>
    <xdr:sp macro="" textlink="">
      <xdr:nvSpPr>
        <xdr:cNvPr id="25" name="Caixa de texto 2"/>
        <xdr:cNvSpPr txBox="1">
          <a:spLocks noChangeArrowheads="1"/>
        </xdr:cNvSpPr>
      </xdr:nvSpPr>
      <xdr:spPr bwMode="auto">
        <a:xfrm>
          <a:off x="2770043" y="84008767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144607</xdr:colOff>
      <xdr:row>461</xdr:row>
      <xdr:rowOff>86589</xdr:rowOff>
    </xdr:from>
    <xdr:to>
      <xdr:col>1</xdr:col>
      <xdr:colOff>2335116</xdr:colOff>
      <xdr:row>461</xdr:row>
      <xdr:rowOff>662589</xdr:rowOff>
    </xdr:to>
    <xdr:pic>
      <xdr:nvPicPr>
        <xdr:cNvPr id="26" name="Imagem 25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0832" y="102166014"/>
          <a:ext cx="2190509" cy="576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461</xdr:row>
      <xdr:rowOff>112567</xdr:rowOff>
    </xdr:from>
    <xdr:to>
      <xdr:col>8</xdr:col>
      <xdr:colOff>320386</xdr:colOff>
      <xdr:row>461</xdr:row>
      <xdr:rowOff>640887</xdr:rowOff>
    </xdr:to>
    <xdr:sp macro="" textlink="">
      <xdr:nvSpPr>
        <xdr:cNvPr id="27" name="Caixa de texto 2"/>
        <xdr:cNvSpPr txBox="1">
          <a:spLocks noChangeArrowheads="1"/>
        </xdr:cNvSpPr>
      </xdr:nvSpPr>
      <xdr:spPr bwMode="auto">
        <a:xfrm>
          <a:off x="2770043" y="930479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144607</xdr:colOff>
      <xdr:row>489</xdr:row>
      <xdr:rowOff>86589</xdr:rowOff>
    </xdr:from>
    <xdr:to>
      <xdr:col>1</xdr:col>
      <xdr:colOff>2335116</xdr:colOff>
      <xdr:row>489</xdr:row>
      <xdr:rowOff>662589</xdr:rowOff>
    </xdr:to>
    <xdr:pic>
      <xdr:nvPicPr>
        <xdr:cNvPr id="30" name="Imagem 29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0832" y="111471939"/>
          <a:ext cx="2190509" cy="576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489</xdr:row>
      <xdr:rowOff>112567</xdr:rowOff>
    </xdr:from>
    <xdr:to>
      <xdr:col>8</xdr:col>
      <xdr:colOff>320386</xdr:colOff>
      <xdr:row>489</xdr:row>
      <xdr:rowOff>640887</xdr:rowOff>
    </xdr:to>
    <xdr:sp macro="" textlink="">
      <xdr:nvSpPr>
        <xdr:cNvPr id="31" name="Caixa de texto 2"/>
        <xdr:cNvSpPr txBox="1">
          <a:spLocks noChangeArrowheads="1"/>
        </xdr:cNvSpPr>
      </xdr:nvSpPr>
      <xdr:spPr bwMode="auto">
        <a:xfrm>
          <a:off x="2770043" y="1021919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144607</xdr:colOff>
      <xdr:row>520</xdr:row>
      <xdr:rowOff>86589</xdr:rowOff>
    </xdr:from>
    <xdr:to>
      <xdr:col>1</xdr:col>
      <xdr:colOff>2335116</xdr:colOff>
      <xdr:row>520</xdr:row>
      <xdr:rowOff>626589</xdr:rowOff>
    </xdr:to>
    <xdr:pic>
      <xdr:nvPicPr>
        <xdr:cNvPr id="32" name="Imagem 31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4132" y="121358889"/>
          <a:ext cx="2190509" cy="54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520</xdr:row>
      <xdr:rowOff>112567</xdr:rowOff>
    </xdr:from>
    <xdr:to>
      <xdr:col>8</xdr:col>
      <xdr:colOff>320386</xdr:colOff>
      <xdr:row>520</xdr:row>
      <xdr:rowOff>640887</xdr:rowOff>
    </xdr:to>
    <xdr:sp macro="" textlink="">
      <xdr:nvSpPr>
        <xdr:cNvPr id="33" name="Caixa de texto 2"/>
        <xdr:cNvSpPr txBox="1">
          <a:spLocks noChangeArrowheads="1"/>
        </xdr:cNvSpPr>
      </xdr:nvSpPr>
      <xdr:spPr bwMode="auto">
        <a:xfrm>
          <a:off x="2503343" y="1113359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144607</xdr:colOff>
      <xdr:row>557</xdr:row>
      <xdr:rowOff>86589</xdr:rowOff>
    </xdr:from>
    <xdr:to>
      <xdr:col>1</xdr:col>
      <xdr:colOff>2335116</xdr:colOff>
      <xdr:row>557</xdr:row>
      <xdr:rowOff>626589</xdr:rowOff>
    </xdr:to>
    <xdr:pic>
      <xdr:nvPicPr>
        <xdr:cNvPr id="28" name="Imagem 27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4132" y="125502264"/>
          <a:ext cx="2190509" cy="54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557</xdr:row>
      <xdr:rowOff>112567</xdr:rowOff>
    </xdr:from>
    <xdr:to>
      <xdr:col>8</xdr:col>
      <xdr:colOff>320386</xdr:colOff>
      <xdr:row>557</xdr:row>
      <xdr:rowOff>640887</xdr:rowOff>
    </xdr:to>
    <xdr:sp macro="" textlink="">
      <xdr:nvSpPr>
        <xdr:cNvPr id="29" name="Caixa de texto 2"/>
        <xdr:cNvSpPr txBox="1">
          <a:spLocks noChangeArrowheads="1"/>
        </xdr:cNvSpPr>
      </xdr:nvSpPr>
      <xdr:spPr bwMode="auto">
        <a:xfrm>
          <a:off x="2503343" y="1153745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238</xdr:row>
      <xdr:rowOff>86589</xdr:rowOff>
    </xdr:from>
    <xdr:to>
      <xdr:col>1</xdr:col>
      <xdr:colOff>2363932</xdr:colOff>
      <xdr:row>238</xdr:row>
      <xdr:rowOff>626589</xdr:rowOff>
    </xdr:to>
    <xdr:pic>
      <xdr:nvPicPr>
        <xdr:cNvPr id="85" name="Imagem 84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707" y="70457289"/>
          <a:ext cx="2190750" cy="54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238</xdr:row>
      <xdr:rowOff>112567</xdr:rowOff>
    </xdr:from>
    <xdr:to>
      <xdr:col>8</xdr:col>
      <xdr:colOff>320386</xdr:colOff>
      <xdr:row>238</xdr:row>
      <xdr:rowOff>640887</xdr:rowOff>
    </xdr:to>
    <xdr:sp macro="" textlink="">
      <xdr:nvSpPr>
        <xdr:cNvPr id="86" name="Caixa de texto 2"/>
        <xdr:cNvSpPr txBox="1">
          <a:spLocks noChangeArrowheads="1"/>
        </xdr:cNvSpPr>
      </xdr:nvSpPr>
      <xdr:spPr bwMode="auto">
        <a:xfrm>
          <a:off x="2503343" y="5917709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272</xdr:row>
      <xdr:rowOff>86589</xdr:rowOff>
    </xdr:from>
    <xdr:to>
      <xdr:col>1</xdr:col>
      <xdr:colOff>2363932</xdr:colOff>
      <xdr:row>272</xdr:row>
      <xdr:rowOff>698589</xdr:rowOff>
    </xdr:to>
    <xdr:pic>
      <xdr:nvPicPr>
        <xdr:cNvPr id="95" name="Imagem 94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707" y="81763464"/>
          <a:ext cx="2190750" cy="612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272</xdr:row>
      <xdr:rowOff>112567</xdr:rowOff>
    </xdr:from>
    <xdr:to>
      <xdr:col>8</xdr:col>
      <xdr:colOff>320386</xdr:colOff>
      <xdr:row>272</xdr:row>
      <xdr:rowOff>640887</xdr:rowOff>
    </xdr:to>
    <xdr:sp macro="" textlink="">
      <xdr:nvSpPr>
        <xdr:cNvPr id="96" name="Caixa de texto 2"/>
        <xdr:cNvSpPr txBox="1">
          <a:spLocks noChangeArrowheads="1"/>
        </xdr:cNvSpPr>
      </xdr:nvSpPr>
      <xdr:spPr bwMode="auto">
        <a:xfrm>
          <a:off x="2503343" y="70483267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173182</xdr:colOff>
      <xdr:row>306</xdr:row>
      <xdr:rowOff>86589</xdr:rowOff>
    </xdr:from>
    <xdr:to>
      <xdr:col>1</xdr:col>
      <xdr:colOff>2363932</xdr:colOff>
      <xdr:row>306</xdr:row>
      <xdr:rowOff>626589</xdr:rowOff>
    </xdr:to>
    <xdr:pic>
      <xdr:nvPicPr>
        <xdr:cNvPr id="34" name="Imagem 33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707" y="93069639"/>
          <a:ext cx="2190750" cy="54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306</xdr:row>
      <xdr:rowOff>112567</xdr:rowOff>
    </xdr:from>
    <xdr:to>
      <xdr:col>8</xdr:col>
      <xdr:colOff>320386</xdr:colOff>
      <xdr:row>306</xdr:row>
      <xdr:rowOff>640887</xdr:rowOff>
    </xdr:to>
    <xdr:sp macro="" textlink="">
      <xdr:nvSpPr>
        <xdr:cNvPr id="35" name="Caixa de texto 2"/>
        <xdr:cNvSpPr txBox="1">
          <a:spLocks noChangeArrowheads="1"/>
        </xdr:cNvSpPr>
      </xdr:nvSpPr>
      <xdr:spPr bwMode="auto">
        <a:xfrm>
          <a:off x="2503343" y="70483267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1</xdr:col>
      <xdr:colOff>125557</xdr:colOff>
      <xdr:row>340</xdr:row>
      <xdr:rowOff>110401</xdr:rowOff>
    </xdr:from>
    <xdr:to>
      <xdr:col>1</xdr:col>
      <xdr:colOff>2316307</xdr:colOff>
      <xdr:row>340</xdr:row>
      <xdr:rowOff>666749</xdr:rowOff>
    </xdr:to>
    <xdr:pic>
      <xdr:nvPicPr>
        <xdr:cNvPr id="36" name="Imagem 35" descr="LOGOMARCA CODEVAS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63" y="104325807"/>
          <a:ext cx="2190750" cy="55634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2493818</xdr:colOff>
      <xdr:row>340</xdr:row>
      <xdr:rowOff>112567</xdr:rowOff>
    </xdr:from>
    <xdr:to>
      <xdr:col>8</xdr:col>
      <xdr:colOff>320386</xdr:colOff>
      <xdr:row>340</xdr:row>
      <xdr:rowOff>640887</xdr:rowOff>
    </xdr:to>
    <xdr:sp macro="" textlink="">
      <xdr:nvSpPr>
        <xdr:cNvPr id="37" name="Caixa de texto 2"/>
        <xdr:cNvSpPr txBox="1">
          <a:spLocks noChangeArrowheads="1"/>
        </xdr:cNvSpPr>
      </xdr:nvSpPr>
      <xdr:spPr bwMode="auto">
        <a:xfrm>
          <a:off x="2503343" y="81789442"/>
          <a:ext cx="6122843" cy="5283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Calibri"/>
              <a:cs typeface="Times New Roman"/>
            </a:rPr>
            <a:t>Ministério da Integração Nacional – MI</a:t>
          </a:r>
          <a:endParaRPr lang="pt-BR" sz="1000" b="0">
            <a:effectLst/>
            <a:latin typeface="Calibri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Companhia de Desenvolvimento dos Vales do São Francisco e do Parnaíba</a:t>
          </a:r>
          <a:endParaRPr lang="pt-BR" sz="1000" b="1">
            <a:effectLst/>
            <a:latin typeface="Times New Roman"/>
            <a:ea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t-BR" sz="1000" b="1">
              <a:effectLst/>
              <a:latin typeface="Arial"/>
              <a:ea typeface="Times New Roman"/>
            </a:rPr>
            <a:t>3ª GRD/UEP - 3ª Superintendência Regional</a:t>
          </a:r>
          <a:endParaRPr lang="pt-BR" sz="1000" b="1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2083905</xdr:colOff>
      <xdr:row>1</xdr:row>
      <xdr:rowOff>66675</xdr:rowOff>
    </xdr:from>
    <xdr:to>
      <xdr:col>7</xdr:col>
      <xdr:colOff>752476</xdr:colOff>
      <xdr:row>5</xdr:row>
      <xdr:rowOff>133350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895726" y="66675"/>
          <a:ext cx="5512076" cy="729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  <a:endParaRPr lang="pt-B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47625</xdr:colOff>
      <xdr:row>1</xdr:row>
      <xdr:rowOff>85725</xdr:rowOff>
    </xdr:from>
    <xdr:to>
      <xdr:col>3</xdr:col>
      <xdr:colOff>2076450</xdr:colOff>
      <xdr:row>5</xdr:row>
      <xdr:rowOff>152400</xdr:rowOff>
    </xdr:to>
    <xdr:pic>
      <xdr:nvPicPr>
        <xdr:cNvPr id="82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85725"/>
          <a:ext cx="37338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2083905</xdr:colOff>
      <xdr:row>1</xdr:row>
      <xdr:rowOff>66675</xdr:rowOff>
    </xdr:from>
    <xdr:to>
      <xdr:col>7</xdr:col>
      <xdr:colOff>752476</xdr:colOff>
      <xdr:row>5</xdr:row>
      <xdr:rowOff>133350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3693630" y="200025"/>
          <a:ext cx="5136046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  <a:endParaRPr lang="pt-B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47625</xdr:colOff>
      <xdr:row>1</xdr:row>
      <xdr:rowOff>85725</xdr:rowOff>
    </xdr:from>
    <xdr:to>
      <xdr:col>3</xdr:col>
      <xdr:colOff>2076450</xdr:colOff>
      <xdr:row>5</xdr:row>
      <xdr:rowOff>152400</xdr:rowOff>
    </xdr:to>
    <xdr:pic>
      <xdr:nvPicPr>
        <xdr:cNvPr id="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9075"/>
          <a:ext cx="34194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1</xdr:row>
      <xdr:rowOff>152400</xdr:rowOff>
    </xdr:from>
    <xdr:to>
      <xdr:col>5</xdr:col>
      <xdr:colOff>3790949</xdr:colOff>
      <xdr:row>4</xdr:row>
      <xdr:rowOff>114300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381374" y="323850"/>
          <a:ext cx="5800725" cy="56197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- CODEVASF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3ªSuperintendência Regional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1</xdr:row>
          <xdr:rowOff>66675</xdr:rowOff>
        </xdr:from>
        <xdr:to>
          <xdr:col>2</xdr:col>
          <xdr:colOff>2505075</xdr:colOff>
          <xdr:row>4</xdr:row>
          <xdr:rowOff>85725</xdr:rowOff>
        </xdr:to>
        <xdr:sp macro="" textlink="">
          <xdr:nvSpPr>
            <xdr:cNvPr id="8193" name="Picture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112568</xdr:colOff>
      <xdr:row>1</xdr:row>
      <xdr:rowOff>82040</xdr:rowOff>
    </xdr:from>
    <xdr:to>
      <xdr:col>2</xdr:col>
      <xdr:colOff>978478</xdr:colOff>
      <xdr:row>1</xdr:row>
      <xdr:rowOff>381000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343" y="253490"/>
          <a:ext cx="1475510" cy="298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1108364</xdr:colOff>
      <xdr:row>1</xdr:row>
      <xdr:rowOff>60614</xdr:rowOff>
    </xdr:from>
    <xdr:to>
      <xdr:col>13</xdr:col>
      <xdr:colOff>493568</xdr:colOff>
      <xdr:row>1</xdr:row>
      <xdr:rowOff>536864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1822739" y="260639"/>
          <a:ext cx="3928629" cy="4762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39565</xdr:colOff>
      <xdr:row>1</xdr:row>
      <xdr:rowOff>144340</xdr:rowOff>
    </xdr:from>
    <xdr:to>
      <xdr:col>2</xdr:col>
      <xdr:colOff>644769</xdr:colOff>
      <xdr:row>1</xdr:row>
      <xdr:rowOff>490575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540" y="344365"/>
          <a:ext cx="1214804" cy="346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710711</xdr:colOff>
      <xdr:row>1</xdr:row>
      <xdr:rowOff>95249</xdr:rowOff>
    </xdr:from>
    <xdr:to>
      <xdr:col>6</xdr:col>
      <xdr:colOff>73268</xdr:colOff>
      <xdr:row>1</xdr:row>
      <xdr:rowOff>527538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1501286" y="295274"/>
          <a:ext cx="3915507" cy="432289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ote%202/Or&#231;amento_Petrolina_20_07_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Arquivos%202012/Barragens/Or&#231;amento%20Barragens%20&#193;gua%20Fria,%20V&#225;rzea%20dos%20Ramos%20e%20Bom%20Jardim%20-%20Lote%2001/Or&#231;amento%20Barragens%20&#193;gua%20Fria,%20V&#225;rzea%20dos%20Ramos%20e%20Bom%20Jardim%20(Lote%20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Arquivos%202012/Barragens/Or&#231;amento%20Barragem%20Volta%20do%20Riacho,%20Soledade,%20&#193;gua%20Branca%20e%20Deserto%20Lote%2002/Or&#231;amento%20das%20Barragens%20Volta%20do%20Riacho,%20Soledade,%20&#193;gua%20Branca%20e%20Desert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Cálculo"/>
      <sheetName val="ResumoGeral"/>
      <sheetName val="PLANILHA SERVIÇOS"/>
      <sheetName val="PL. MATERIAIS"/>
      <sheetName val="Seccion_Caatinguinha"/>
      <sheetName val="Composições Planilhas"/>
      <sheetName val="Seccion_Pedrinhas"/>
      <sheetName val="Insumos"/>
      <sheetName val="Seccion.Serrote do urubu"/>
      <sheetName val="Seccion_A. da Cabaceira"/>
      <sheetName val="Seccion_A. Massangano"/>
      <sheetName val="Cronograma"/>
      <sheetName val="Equipamentos(nãoimprimir)"/>
      <sheetName val="BDI SERVIÇ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D5">
            <v>1.2796000000000001</v>
          </cell>
        </row>
        <row r="11">
          <cell r="E11">
            <v>8.4499999999999993</v>
          </cell>
        </row>
        <row r="18">
          <cell r="E18">
            <v>2.92</v>
          </cell>
        </row>
        <row r="19">
          <cell r="E19">
            <v>2.11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  <sheetName val="PO - I"/>
      <sheetName val="Deslocamento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  <sheetName val="PO - 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85"/>
  <sheetViews>
    <sheetView view="pageBreakPreview" zoomScale="80" zoomScaleNormal="110" zoomScaleSheetLayoutView="80" workbookViewId="0">
      <selection activeCell="F59" sqref="F59"/>
    </sheetView>
  </sheetViews>
  <sheetFormatPr defaultRowHeight="12.75" x14ac:dyDescent="0.2"/>
  <cols>
    <col min="1" max="1" width="1.140625" style="1" customWidth="1"/>
    <col min="2" max="2" width="14.5703125" style="3" customWidth="1"/>
    <col min="3" max="3" width="68" style="1" customWidth="1"/>
    <col min="4" max="4" width="6.28515625" style="1" customWidth="1"/>
    <col min="5" max="5" width="12.5703125" style="1" customWidth="1"/>
    <col min="6" max="6" width="14.85546875" style="1" customWidth="1"/>
    <col min="7" max="7" width="12.7109375" style="5" customWidth="1"/>
    <col min="8" max="9" width="9.140625" style="4"/>
    <col min="10" max="17" width="9.140625" style="2"/>
    <col min="18" max="16384" width="9.140625" style="1"/>
  </cols>
  <sheetData>
    <row r="2" spans="1:17" ht="15" customHeight="1" x14ac:dyDescent="0.2">
      <c r="B2" s="109"/>
      <c r="C2" s="110" t="s">
        <v>19</v>
      </c>
      <c r="D2" s="111"/>
      <c r="E2" s="111"/>
      <c r="F2" s="112"/>
    </row>
    <row r="3" spans="1:17" ht="15" customHeight="1" x14ac:dyDescent="0.2">
      <c r="B3" s="113"/>
      <c r="C3" s="114" t="s">
        <v>20</v>
      </c>
      <c r="D3" s="8"/>
      <c r="E3" s="8"/>
      <c r="F3" s="115"/>
    </row>
    <row r="4" spans="1:17" ht="15" customHeight="1" x14ac:dyDescent="0.2">
      <c r="B4" s="113"/>
      <c r="C4" s="114" t="s">
        <v>21</v>
      </c>
      <c r="D4" s="8"/>
      <c r="E4" s="8"/>
      <c r="F4" s="115"/>
    </row>
    <row r="5" spans="1:17" ht="15" customHeight="1" x14ac:dyDescent="0.2">
      <c r="B5" s="116"/>
      <c r="C5" s="117" t="s">
        <v>232</v>
      </c>
      <c r="D5" s="118" t="s">
        <v>22</v>
      </c>
      <c r="E5" s="119">
        <v>22.5</v>
      </c>
      <c r="F5" s="120" t="s">
        <v>33</v>
      </c>
    </row>
    <row r="6" spans="1:17" ht="18" customHeight="1" x14ac:dyDescent="0.2">
      <c r="B6" s="317" t="s">
        <v>23</v>
      </c>
      <c r="C6" s="317"/>
      <c r="D6" s="317"/>
      <c r="E6" s="317"/>
      <c r="F6" s="317"/>
    </row>
    <row r="7" spans="1:17" ht="14.25" customHeight="1" x14ac:dyDescent="0.2">
      <c r="A7" s="2"/>
      <c r="B7" s="324" t="s">
        <v>393</v>
      </c>
      <c r="C7" s="324"/>
      <c r="D7" s="324"/>
      <c r="E7" s="324"/>
      <c r="F7" s="324"/>
      <c r="G7" s="4"/>
    </row>
    <row r="8" spans="1:17" s="15" customFormat="1" ht="18" customHeight="1" x14ac:dyDescent="0.2">
      <c r="B8" s="121" t="s">
        <v>32</v>
      </c>
      <c r="C8" s="121" t="s">
        <v>24</v>
      </c>
      <c r="D8" s="121" t="s">
        <v>25</v>
      </c>
      <c r="E8" s="121" t="s">
        <v>82</v>
      </c>
      <c r="F8" s="121" t="s">
        <v>233</v>
      </c>
      <c r="G8" s="30"/>
      <c r="H8" s="19"/>
      <c r="I8" s="19"/>
      <c r="J8" s="16"/>
      <c r="K8" s="16"/>
      <c r="L8" s="16"/>
      <c r="M8" s="16"/>
      <c r="N8" s="16"/>
      <c r="O8" s="16"/>
      <c r="P8" s="16"/>
      <c r="Q8" s="16"/>
    </row>
    <row r="9" spans="1:17" s="15" customFormat="1" ht="15.95" customHeight="1" x14ac:dyDescent="0.2">
      <c r="B9" s="321" t="s">
        <v>26</v>
      </c>
      <c r="C9" s="322"/>
      <c r="D9" s="322"/>
      <c r="E9" s="322"/>
      <c r="F9" s="323"/>
      <c r="G9" s="18"/>
      <c r="H9" s="19"/>
      <c r="I9" s="19"/>
      <c r="J9" s="16"/>
      <c r="K9" s="16"/>
      <c r="L9" s="16"/>
      <c r="M9" s="16"/>
      <c r="N9" s="16"/>
      <c r="O9" s="16"/>
      <c r="P9" s="16"/>
      <c r="Q9" s="16"/>
    </row>
    <row r="10" spans="1:17" s="15" customFormat="1" ht="15.95" customHeight="1" x14ac:dyDescent="0.2">
      <c r="B10" s="122">
        <v>2706</v>
      </c>
      <c r="C10" s="123" t="s">
        <v>234</v>
      </c>
      <c r="D10" s="124" t="s">
        <v>29</v>
      </c>
      <c r="E10" s="292">
        <f>(57.81/2.2075)*220</f>
        <v>5761.36</v>
      </c>
      <c r="F10" s="125" t="s">
        <v>28</v>
      </c>
      <c r="G10" s="18"/>
      <c r="H10" s="19"/>
      <c r="I10" s="19"/>
      <c r="J10" s="16"/>
      <c r="K10" s="16"/>
      <c r="L10" s="16"/>
      <c r="M10" s="16"/>
      <c r="N10" s="16"/>
      <c r="O10" s="16"/>
      <c r="P10" s="16"/>
      <c r="Q10" s="16"/>
    </row>
    <row r="11" spans="1:17" s="15" customFormat="1" ht="15.95" customHeight="1" x14ac:dyDescent="0.2">
      <c r="B11" s="122">
        <v>6160</v>
      </c>
      <c r="C11" s="123" t="s">
        <v>322</v>
      </c>
      <c r="D11" s="124" t="s">
        <v>27</v>
      </c>
      <c r="E11" s="292">
        <f>10.04/2.2075</f>
        <v>4.55</v>
      </c>
      <c r="F11" s="125" t="s">
        <v>28</v>
      </c>
      <c r="G11" s="17"/>
      <c r="H11" s="19"/>
      <c r="I11" s="19"/>
      <c r="J11" s="16"/>
      <c r="K11" s="16"/>
      <c r="L11" s="16"/>
      <c r="M11" s="16"/>
      <c r="N11" s="16"/>
      <c r="O11" s="16"/>
      <c r="P11" s="16"/>
      <c r="Q11" s="16"/>
    </row>
    <row r="12" spans="1:17" s="15" customFormat="1" ht="15.95" customHeight="1" x14ac:dyDescent="0.2">
      <c r="B12" s="33" t="s">
        <v>395</v>
      </c>
      <c r="C12" s="41" t="s">
        <v>386</v>
      </c>
      <c r="D12" s="42" t="s">
        <v>27</v>
      </c>
      <c r="E12" s="292">
        <f>10.04/2.2075</f>
        <v>4.55</v>
      </c>
      <c r="F12" s="43" t="s">
        <v>28</v>
      </c>
      <c r="G12" s="17"/>
      <c r="H12" s="19"/>
      <c r="I12" s="19"/>
      <c r="J12" s="16"/>
      <c r="K12" s="16"/>
      <c r="L12" s="16"/>
      <c r="M12" s="16"/>
      <c r="N12" s="16"/>
      <c r="O12" s="16"/>
      <c r="P12" s="16"/>
      <c r="Q12" s="16"/>
    </row>
    <row r="13" spans="1:17" s="15" customFormat="1" ht="15.95" customHeight="1" x14ac:dyDescent="0.2">
      <c r="B13" s="33" t="s">
        <v>394</v>
      </c>
      <c r="C13" s="41" t="s">
        <v>396</v>
      </c>
      <c r="D13" s="42" t="s">
        <v>27</v>
      </c>
      <c r="E13" s="293">
        <f>7.55/2.2075</f>
        <v>3.42</v>
      </c>
      <c r="F13" s="43" t="s">
        <v>28</v>
      </c>
      <c r="G13" s="17"/>
      <c r="H13" s="19"/>
      <c r="I13" s="19"/>
      <c r="J13" s="16"/>
      <c r="K13" s="16"/>
      <c r="L13" s="16"/>
      <c r="M13" s="16"/>
      <c r="N13" s="16"/>
      <c r="O13" s="16"/>
      <c r="P13" s="16"/>
      <c r="Q13" s="16"/>
    </row>
    <row r="14" spans="1:17" s="15" customFormat="1" ht="15.95" customHeight="1" x14ac:dyDescent="0.2">
      <c r="B14" s="33">
        <v>4083</v>
      </c>
      <c r="C14" s="44" t="s">
        <v>95</v>
      </c>
      <c r="D14" s="42" t="s">
        <v>29</v>
      </c>
      <c r="E14" s="293">
        <f>(21.94/2.2075)*220</f>
        <v>2186.5500000000002</v>
      </c>
      <c r="F14" s="43" t="s">
        <v>28</v>
      </c>
      <c r="G14" s="17"/>
      <c r="H14" s="19"/>
      <c r="I14" s="19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5.95" customHeight="1" x14ac:dyDescent="0.2">
      <c r="B15" s="33">
        <v>4234</v>
      </c>
      <c r="C15" s="7" t="s">
        <v>199</v>
      </c>
      <c r="D15" s="42" t="s">
        <v>27</v>
      </c>
      <c r="E15" s="293">
        <f>17.54/2.2075</f>
        <v>7.95</v>
      </c>
      <c r="F15" s="43" t="s">
        <v>28</v>
      </c>
      <c r="G15" s="17"/>
      <c r="H15" s="19"/>
      <c r="I15" s="19"/>
      <c r="J15" s="16"/>
      <c r="K15" s="16"/>
      <c r="L15" s="16"/>
      <c r="M15" s="16"/>
      <c r="N15" s="16"/>
      <c r="O15" s="16"/>
      <c r="P15" s="16"/>
      <c r="Q15" s="16"/>
    </row>
    <row r="16" spans="1:17" s="15" customFormat="1" ht="15.95" customHeight="1" x14ac:dyDescent="0.2">
      <c r="B16" s="33">
        <v>4093</v>
      </c>
      <c r="C16" s="7" t="s">
        <v>206</v>
      </c>
      <c r="D16" s="42" t="s">
        <v>27</v>
      </c>
      <c r="E16" s="293">
        <f>17.97/2.2075</f>
        <v>8.14</v>
      </c>
      <c r="F16" s="43" t="s">
        <v>28</v>
      </c>
      <c r="G16" s="17"/>
      <c r="H16" s="19"/>
      <c r="I16" s="19"/>
      <c r="J16" s="16"/>
      <c r="K16" s="16"/>
      <c r="L16" s="16"/>
      <c r="M16" s="16"/>
      <c r="N16" s="16"/>
      <c r="O16" s="16"/>
      <c r="P16" s="16"/>
      <c r="Q16" s="16"/>
    </row>
    <row r="17" spans="2:17" s="15" customFormat="1" ht="15.95" customHeight="1" x14ac:dyDescent="0.2">
      <c r="B17" s="33">
        <v>7592</v>
      </c>
      <c r="C17" s="7" t="s">
        <v>284</v>
      </c>
      <c r="D17" s="42" t="s">
        <v>29</v>
      </c>
      <c r="E17" s="293">
        <f>(14.92/2.2075)*220</f>
        <v>1486.93</v>
      </c>
      <c r="F17" s="43" t="s">
        <v>28</v>
      </c>
      <c r="G17" s="17"/>
      <c r="H17" s="19"/>
      <c r="I17" s="19"/>
      <c r="J17" s="16"/>
      <c r="K17" s="16"/>
      <c r="L17" s="16"/>
      <c r="M17" s="16"/>
      <c r="N17" s="16"/>
      <c r="O17" s="16"/>
      <c r="P17" s="16"/>
      <c r="Q17" s="16"/>
    </row>
    <row r="18" spans="2:17" s="15" customFormat="1" ht="15.95" customHeight="1" x14ac:dyDescent="0.2">
      <c r="B18" s="33">
        <v>4083</v>
      </c>
      <c r="C18" s="44" t="s">
        <v>95</v>
      </c>
      <c r="D18" s="42" t="s">
        <v>27</v>
      </c>
      <c r="E18" s="293">
        <f>21.94/2.2075</f>
        <v>9.94</v>
      </c>
      <c r="F18" s="43" t="s">
        <v>28</v>
      </c>
      <c r="G18" s="17"/>
      <c r="H18" s="19"/>
      <c r="I18" s="19"/>
      <c r="J18" s="16"/>
      <c r="K18" s="16"/>
      <c r="L18" s="16"/>
      <c r="M18" s="16"/>
      <c r="N18" s="16"/>
      <c r="O18" s="16"/>
      <c r="P18" s="16"/>
      <c r="Q18" s="16"/>
    </row>
    <row r="19" spans="2:17" s="15" customFormat="1" ht="15.95" customHeight="1" x14ac:dyDescent="0.2">
      <c r="B19" s="33">
        <v>6110</v>
      </c>
      <c r="C19" s="44" t="s">
        <v>350</v>
      </c>
      <c r="D19" s="42" t="s">
        <v>27</v>
      </c>
      <c r="E19" s="293">
        <f>10.04/2.2075</f>
        <v>4.55</v>
      </c>
      <c r="F19" s="43" t="s">
        <v>28</v>
      </c>
      <c r="G19" s="17"/>
      <c r="H19" s="19"/>
      <c r="I19" s="19"/>
      <c r="J19" s="16"/>
      <c r="K19" s="16"/>
      <c r="L19" s="16"/>
      <c r="M19" s="16"/>
      <c r="N19" s="16"/>
      <c r="O19" s="16"/>
      <c r="P19" s="16"/>
      <c r="Q19" s="16"/>
    </row>
    <row r="20" spans="2:17" s="15" customFormat="1" ht="18" customHeight="1" x14ac:dyDescent="0.2">
      <c r="B20" s="318" t="s">
        <v>80</v>
      </c>
      <c r="C20" s="319"/>
      <c r="D20" s="319"/>
      <c r="E20" s="319"/>
      <c r="F20" s="320"/>
      <c r="G20" s="17"/>
      <c r="H20" s="19"/>
      <c r="I20" s="19"/>
      <c r="J20" s="16"/>
      <c r="K20" s="16"/>
      <c r="L20" s="16"/>
      <c r="M20" s="16"/>
      <c r="N20" s="16"/>
      <c r="O20" s="16"/>
      <c r="P20" s="16"/>
      <c r="Q20" s="16"/>
    </row>
    <row r="21" spans="2:17" s="15" customFormat="1" ht="18" customHeight="1" x14ac:dyDescent="0.2">
      <c r="B21" s="33">
        <v>2692</v>
      </c>
      <c r="C21" s="41" t="s">
        <v>84</v>
      </c>
      <c r="D21" s="42" t="s">
        <v>79</v>
      </c>
      <c r="E21" s="293">
        <v>8.9499999999999993</v>
      </c>
      <c r="F21" s="43" t="s">
        <v>28</v>
      </c>
      <c r="G21" s="17"/>
      <c r="H21" s="19"/>
      <c r="I21" s="19"/>
      <c r="J21" s="16"/>
      <c r="K21" s="16"/>
      <c r="L21" s="16"/>
      <c r="M21" s="16"/>
      <c r="N21" s="16"/>
      <c r="O21" s="16"/>
      <c r="P21" s="16"/>
      <c r="Q21" s="16"/>
    </row>
    <row r="22" spans="2:17" s="15" customFormat="1" ht="30" customHeight="1" x14ac:dyDescent="0.2">
      <c r="B22" s="33">
        <v>2433</v>
      </c>
      <c r="C22" s="12" t="s">
        <v>87</v>
      </c>
      <c r="D22" s="42" t="s">
        <v>39</v>
      </c>
      <c r="E22" s="293">
        <v>4.9800000000000004</v>
      </c>
      <c r="F22" s="43" t="s">
        <v>28</v>
      </c>
      <c r="G22" s="17"/>
      <c r="H22" s="19"/>
      <c r="I22" s="19"/>
      <c r="J22" s="16"/>
      <c r="K22" s="16"/>
      <c r="L22" s="16"/>
      <c r="M22" s="16"/>
      <c r="N22" s="16"/>
      <c r="O22" s="16"/>
      <c r="P22" s="16"/>
      <c r="Q22" s="16"/>
    </row>
    <row r="23" spans="2:17" s="15" customFormat="1" ht="18" customHeight="1" x14ac:dyDescent="0.2">
      <c r="B23" s="33">
        <v>4492</v>
      </c>
      <c r="C23" s="87" t="s">
        <v>171</v>
      </c>
      <c r="D23" s="42" t="s">
        <v>38</v>
      </c>
      <c r="E23" s="293">
        <v>7.95</v>
      </c>
      <c r="F23" s="43" t="s">
        <v>28</v>
      </c>
      <c r="G23" s="18"/>
      <c r="H23" s="19"/>
      <c r="I23" s="19"/>
      <c r="J23" s="16"/>
      <c r="K23" s="16"/>
      <c r="L23" s="16"/>
      <c r="M23" s="16"/>
      <c r="N23" s="16"/>
      <c r="O23" s="16"/>
      <c r="P23" s="16"/>
      <c r="Q23" s="16"/>
    </row>
    <row r="24" spans="2:17" s="15" customFormat="1" ht="18" customHeight="1" x14ac:dyDescent="0.2">
      <c r="B24" s="108">
        <v>4509</v>
      </c>
      <c r="C24" s="93" t="s">
        <v>172</v>
      </c>
      <c r="D24" s="42" t="s">
        <v>38</v>
      </c>
      <c r="E24" s="293">
        <v>2.71</v>
      </c>
      <c r="F24" s="43" t="s">
        <v>28</v>
      </c>
      <c r="G24" s="18"/>
      <c r="H24" s="19"/>
      <c r="I24" s="19"/>
      <c r="J24" s="16"/>
      <c r="K24" s="16"/>
      <c r="L24" s="16"/>
      <c r="M24" s="16"/>
      <c r="N24" s="16"/>
      <c r="O24" s="16"/>
      <c r="P24" s="16"/>
      <c r="Q24" s="16"/>
    </row>
    <row r="25" spans="2:17" s="15" customFormat="1" ht="18" customHeight="1" x14ac:dyDescent="0.2">
      <c r="B25" s="77">
        <v>5090</v>
      </c>
      <c r="C25" s="89" t="s">
        <v>17</v>
      </c>
      <c r="D25" s="42" t="s">
        <v>39</v>
      </c>
      <c r="E25" s="293">
        <v>10.49</v>
      </c>
      <c r="F25" s="43" t="s">
        <v>28</v>
      </c>
      <c r="G25" s="18"/>
      <c r="H25" s="19"/>
      <c r="I25" s="19"/>
      <c r="J25" s="16"/>
      <c r="K25" s="16"/>
      <c r="L25" s="16"/>
      <c r="M25" s="16"/>
      <c r="N25" s="16"/>
      <c r="O25" s="16"/>
      <c r="P25" s="16"/>
      <c r="Q25" s="16"/>
    </row>
    <row r="26" spans="2:17" s="15" customFormat="1" ht="18" customHeight="1" x14ac:dyDescent="0.2">
      <c r="B26" s="77">
        <v>6253</v>
      </c>
      <c r="C26" s="93" t="s">
        <v>397</v>
      </c>
      <c r="D26" s="42" t="s">
        <v>39</v>
      </c>
      <c r="E26" s="293">
        <v>60</v>
      </c>
      <c r="F26" s="43" t="s">
        <v>28</v>
      </c>
      <c r="G26" s="18"/>
      <c r="H26" s="19"/>
      <c r="I26" s="19"/>
      <c r="J26" s="16"/>
      <c r="K26" s="16"/>
      <c r="L26" s="16"/>
      <c r="M26" s="16"/>
      <c r="N26" s="16"/>
      <c r="O26" s="16"/>
      <c r="P26" s="16"/>
      <c r="Q26" s="16"/>
    </row>
    <row r="27" spans="2:17" s="15" customFormat="1" ht="18" customHeight="1" x14ac:dyDescent="0.2">
      <c r="B27" s="77">
        <v>11822</v>
      </c>
      <c r="C27" s="93" t="s">
        <v>173</v>
      </c>
      <c r="D27" s="42" t="s">
        <v>39</v>
      </c>
      <c r="E27" s="293">
        <v>6.9</v>
      </c>
      <c r="F27" s="43" t="s">
        <v>28</v>
      </c>
      <c r="G27" s="18"/>
      <c r="H27" s="19"/>
      <c r="I27" s="19"/>
      <c r="J27" s="16"/>
      <c r="K27" s="16"/>
      <c r="L27" s="16"/>
      <c r="M27" s="16"/>
      <c r="N27" s="16"/>
      <c r="O27" s="16"/>
      <c r="P27" s="16"/>
      <c r="Q27" s="16"/>
    </row>
    <row r="28" spans="2:17" s="15" customFormat="1" ht="32.25" customHeight="1" x14ac:dyDescent="0.2">
      <c r="B28" s="88">
        <v>7528</v>
      </c>
      <c r="C28" s="87" t="s">
        <v>174</v>
      </c>
      <c r="D28" s="76" t="s">
        <v>39</v>
      </c>
      <c r="E28" s="293">
        <v>6.8</v>
      </c>
      <c r="F28" s="43" t="s">
        <v>28</v>
      </c>
      <c r="G28" s="18"/>
      <c r="H28" s="19"/>
      <c r="I28" s="19"/>
      <c r="J28" s="16"/>
      <c r="K28" s="16"/>
      <c r="L28" s="16"/>
      <c r="M28" s="16"/>
      <c r="N28" s="16"/>
      <c r="O28" s="16"/>
      <c r="P28" s="16"/>
      <c r="Q28" s="16"/>
    </row>
    <row r="29" spans="2:17" s="15" customFormat="1" ht="18" customHeight="1" x14ac:dyDescent="0.2">
      <c r="B29" s="88">
        <v>7555</v>
      </c>
      <c r="C29" s="89" t="s">
        <v>63</v>
      </c>
      <c r="D29" s="76" t="s">
        <v>39</v>
      </c>
      <c r="E29" s="293">
        <v>6.39</v>
      </c>
      <c r="F29" s="43" t="s">
        <v>28</v>
      </c>
      <c r="G29" s="18"/>
      <c r="H29" s="19"/>
      <c r="I29" s="19"/>
      <c r="J29" s="16"/>
      <c r="K29" s="16"/>
      <c r="L29" s="16"/>
      <c r="M29" s="16"/>
      <c r="N29" s="16"/>
      <c r="O29" s="16"/>
      <c r="P29" s="16"/>
      <c r="Q29" s="16"/>
    </row>
    <row r="30" spans="2:17" s="15" customFormat="1" ht="18" customHeight="1" x14ac:dyDescent="0.2">
      <c r="B30" s="88">
        <v>13329</v>
      </c>
      <c r="C30" s="89" t="s">
        <v>62</v>
      </c>
      <c r="D30" s="76" t="s">
        <v>39</v>
      </c>
      <c r="E30" s="293">
        <v>2.5</v>
      </c>
      <c r="F30" s="43" t="s">
        <v>28</v>
      </c>
      <c r="G30" s="18"/>
      <c r="H30" s="19"/>
      <c r="I30" s="19"/>
      <c r="J30" s="16"/>
      <c r="K30" s="16"/>
      <c r="L30" s="16"/>
      <c r="M30" s="16"/>
      <c r="N30" s="16"/>
      <c r="O30" s="16"/>
      <c r="P30" s="16"/>
      <c r="Q30" s="16"/>
    </row>
    <row r="31" spans="2:17" s="15" customFormat="1" ht="18" customHeight="1" x14ac:dyDescent="0.2">
      <c r="B31" s="88">
        <v>3764</v>
      </c>
      <c r="C31" s="89" t="s">
        <v>61</v>
      </c>
      <c r="D31" s="76" t="s">
        <v>39</v>
      </c>
      <c r="E31" s="293">
        <v>1.02</v>
      </c>
      <c r="F31" s="43" t="s">
        <v>28</v>
      </c>
      <c r="G31" s="18"/>
      <c r="H31" s="19"/>
      <c r="I31" s="19"/>
      <c r="J31" s="16"/>
      <c r="K31" s="16"/>
      <c r="L31" s="16"/>
      <c r="M31" s="16"/>
      <c r="N31" s="16"/>
      <c r="O31" s="16"/>
      <c r="P31" s="16"/>
      <c r="Q31" s="16"/>
    </row>
    <row r="32" spans="2:17" s="15" customFormat="1" ht="18" customHeight="1" x14ac:dyDescent="0.2">
      <c r="B32" s="88">
        <v>7345</v>
      </c>
      <c r="C32" s="89" t="s">
        <v>60</v>
      </c>
      <c r="D32" s="86" t="s">
        <v>79</v>
      </c>
      <c r="E32" s="293">
        <v>12.88</v>
      </c>
      <c r="F32" s="43" t="s">
        <v>28</v>
      </c>
      <c r="G32" s="18"/>
      <c r="H32" s="19"/>
      <c r="I32" s="19"/>
      <c r="J32" s="16"/>
      <c r="K32" s="16"/>
      <c r="L32" s="16"/>
      <c r="M32" s="16"/>
      <c r="N32" s="16"/>
      <c r="O32" s="16"/>
      <c r="P32" s="16"/>
      <c r="Q32" s="16"/>
    </row>
    <row r="33" spans="2:17" s="15" customFormat="1" ht="18" customHeight="1" x14ac:dyDescent="0.2">
      <c r="B33" s="88">
        <v>11752</v>
      </c>
      <c r="C33" s="89" t="s">
        <v>59</v>
      </c>
      <c r="D33" s="76" t="s">
        <v>39</v>
      </c>
      <c r="E33" s="293">
        <v>23.03</v>
      </c>
      <c r="F33" s="43" t="s">
        <v>28</v>
      </c>
      <c r="G33" s="18"/>
      <c r="H33" s="19"/>
      <c r="I33" s="19"/>
      <c r="J33" s="16"/>
      <c r="K33" s="16"/>
      <c r="L33" s="16"/>
      <c r="M33" s="16"/>
      <c r="N33" s="16"/>
      <c r="O33" s="16"/>
      <c r="P33" s="16"/>
      <c r="Q33" s="16"/>
    </row>
    <row r="34" spans="2:17" s="15" customFormat="1" ht="18" customHeight="1" x14ac:dyDescent="0.2">
      <c r="B34" s="33">
        <v>13629</v>
      </c>
      <c r="C34" s="44" t="s">
        <v>41</v>
      </c>
      <c r="D34" s="42" t="s">
        <v>35</v>
      </c>
      <c r="E34" s="293">
        <v>225.6</v>
      </c>
      <c r="F34" s="43" t="s">
        <v>28</v>
      </c>
      <c r="G34" s="17"/>
      <c r="H34" s="19"/>
      <c r="I34" s="19"/>
      <c r="J34" s="16"/>
      <c r="K34" s="16"/>
      <c r="L34" s="16"/>
      <c r="M34" s="16"/>
      <c r="N34" s="16"/>
      <c r="O34" s="16"/>
      <c r="P34" s="16"/>
      <c r="Q34" s="16"/>
    </row>
    <row r="35" spans="2:17" s="15" customFormat="1" ht="18" customHeight="1" x14ac:dyDescent="0.2">
      <c r="B35" s="39">
        <v>4517</v>
      </c>
      <c r="C35" s="38" t="s">
        <v>181</v>
      </c>
      <c r="D35" s="42" t="s">
        <v>38</v>
      </c>
      <c r="E35" s="294">
        <v>1.1100000000000001</v>
      </c>
      <c r="F35" s="40" t="s">
        <v>28</v>
      </c>
      <c r="G35" s="17"/>
      <c r="H35" s="19"/>
      <c r="I35" s="19"/>
      <c r="J35" s="16"/>
      <c r="K35" s="16"/>
      <c r="L35" s="16"/>
      <c r="M35" s="16"/>
      <c r="N35" s="16"/>
      <c r="O35" s="16"/>
      <c r="P35" s="16"/>
      <c r="Q35" s="16"/>
    </row>
    <row r="36" spans="2:17" s="15" customFormat="1" ht="18" customHeight="1" x14ac:dyDescent="0.2">
      <c r="B36" s="39">
        <v>4491</v>
      </c>
      <c r="C36" s="38" t="s">
        <v>94</v>
      </c>
      <c r="D36" s="42" t="s">
        <v>38</v>
      </c>
      <c r="E36" s="294">
        <v>5.27</v>
      </c>
      <c r="F36" s="40" t="s">
        <v>28</v>
      </c>
      <c r="G36" s="17"/>
      <c r="H36" s="19"/>
      <c r="I36" s="19"/>
      <c r="J36" s="16"/>
      <c r="K36" s="16"/>
      <c r="L36" s="16"/>
      <c r="M36" s="16"/>
      <c r="N36" s="16"/>
      <c r="O36" s="16"/>
      <c r="P36" s="16"/>
      <c r="Q36" s="16"/>
    </row>
    <row r="37" spans="2:17" s="15" customFormat="1" ht="18" customHeight="1" x14ac:dyDescent="0.2">
      <c r="B37" s="33">
        <v>4512</v>
      </c>
      <c r="C37" s="82" t="s">
        <v>168</v>
      </c>
      <c r="D37" s="42" t="s">
        <v>38</v>
      </c>
      <c r="E37" s="294">
        <v>1.67</v>
      </c>
      <c r="F37" s="43" t="s">
        <v>28</v>
      </c>
      <c r="G37" s="18"/>
      <c r="H37" s="19"/>
      <c r="I37" s="19"/>
      <c r="J37" s="105"/>
      <c r="K37" s="106"/>
      <c r="L37" s="106"/>
      <c r="M37" s="106"/>
      <c r="N37" s="106"/>
      <c r="O37" s="16"/>
      <c r="P37" s="16"/>
      <c r="Q37" s="16"/>
    </row>
    <row r="38" spans="2:17" s="15" customFormat="1" ht="15.95" customHeight="1" x14ac:dyDescent="0.2">
      <c r="B38" s="33">
        <v>5075</v>
      </c>
      <c r="C38" s="41" t="s">
        <v>36</v>
      </c>
      <c r="D38" s="42" t="s">
        <v>37</v>
      </c>
      <c r="E38" s="293">
        <v>6.47</v>
      </c>
      <c r="F38" s="43" t="s">
        <v>28</v>
      </c>
      <c r="G38" s="17"/>
      <c r="H38" s="19"/>
      <c r="I38" s="19"/>
      <c r="J38" s="19">
        <f t="shared" ref="J38" si="0">G38-H38</f>
        <v>0</v>
      </c>
      <c r="K38" s="16"/>
      <c r="L38" s="16"/>
      <c r="M38" s="16"/>
      <c r="N38" s="16"/>
      <c r="O38" s="16"/>
      <c r="P38" s="16"/>
      <c r="Q38" s="16"/>
    </row>
    <row r="39" spans="2:17" s="15" customFormat="1" ht="30.75" customHeight="1" x14ac:dyDescent="0.2">
      <c r="B39" s="33">
        <v>10685</v>
      </c>
      <c r="C39" s="48" t="s">
        <v>202</v>
      </c>
      <c r="D39" s="42" t="s">
        <v>39</v>
      </c>
      <c r="E39" s="293">
        <v>491013.1</v>
      </c>
      <c r="F39" s="43" t="s">
        <v>28</v>
      </c>
      <c r="G39" s="107"/>
      <c r="H39" s="19"/>
      <c r="I39" s="19"/>
      <c r="J39" s="19"/>
      <c r="K39" s="16"/>
      <c r="L39" s="16"/>
      <c r="M39" s="16"/>
      <c r="N39" s="16"/>
      <c r="O39" s="16"/>
      <c r="P39" s="16"/>
      <c r="Q39" s="16"/>
    </row>
    <row r="40" spans="2:17" s="15" customFormat="1" ht="30.75" customHeight="1" x14ac:dyDescent="0.2">
      <c r="B40" s="33">
        <v>1155</v>
      </c>
      <c r="C40" s="92" t="s">
        <v>398</v>
      </c>
      <c r="D40" s="42" t="s">
        <v>39</v>
      </c>
      <c r="E40" s="293">
        <v>187806.96</v>
      </c>
      <c r="F40" s="43" t="s">
        <v>28</v>
      </c>
      <c r="G40" s="17"/>
      <c r="H40" s="19"/>
      <c r="I40" s="19"/>
      <c r="J40" s="19"/>
      <c r="K40" s="16"/>
      <c r="L40" s="16"/>
      <c r="M40" s="16"/>
      <c r="N40" s="16"/>
      <c r="O40" s="16"/>
      <c r="P40" s="16"/>
      <c r="Q40" s="16"/>
    </row>
    <row r="41" spans="2:17" s="15" customFormat="1" ht="30.75" customHeight="1" x14ac:dyDescent="0.2">
      <c r="B41" s="33" t="s">
        <v>193</v>
      </c>
      <c r="C41" s="45" t="s">
        <v>194</v>
      </c>
      <c r="D41" s="42" t="s">
        <v>27</v>
      </c>
      <c r="E41" s="293">
        <v>23.67</v>
      </c>
      <c r="F41" s="43" t="s">
        <v>235</v>
      </c>
      <c r="G41" s="17"/>
      <c r="H41" s="19"/>
      <c r="I41" s="19"/>
      <c r="J41" s="19"/>
      <c r="K41" s="16"/>
      <c r="L41" s="16"/>
      <c r="M41" s="16"/>
      <c r="N41" s="16"/>
      <c r="O41" s="16"/>
      <c r="P41" s="16"/>
      <c r="Q41" s="16"/>
    </row>
    <row r="42" spans="2:17" s="15" customFormat="1" ht="39.75" customHeight="1" x14ac:dyDescent="0.2">
      <c r="B42" s="33">
        <v>2721</v>
      </c>
      <c r="C42" s="45" t="s">
        <v>399</v>
      </c>
      <c r="D42" s="47" t="s">
        <v>27</v>
      </c>
      <c r="E42" s="293">
        <v>130.19</v>
      </c>
      <c r="F42" s="43" t="s">
        <v>28</v>
      </c>
      <c r="G42" s="18"/>
      <c r="H42" s="19"/>
      <c r="I42" s="19"/>
      <c r="J42" s="16"/>
      <c r="K42" s="16"/>
      <c r="L42" s="16"/>
      <c r="M42" s="16"/>
      <c r="N42" s="16"/>
      <c r="O42" s="16"/>
      <c r="P42" s="16"/>
      <c r="Q42" s="16"/>
    </row>
    <row r="43" spans="2:17" s="15" customFormat="1" ht="46.5" customHeight="1" x14ac:dyDescent="0.2">
      <c r="B43" s="33">
        <v>1133</v>
      </c>
      <c r="C43" s="45" t="s">
        <v>207</v>
      </c>
      <c r="D43" s="47" t="s">
        <v>27</v>
      </c>
      <c r="E43" s="293">
        <v>60.3</v>
      </c>
      <c r="F43" s="43" t="s">
        <v>28</v>
      </c>
      <c r="G43" s="18"/>
      <c r="H43" s="19"/>
      <c r="I43" s="19"/>
      <c r="J43" s="16"/>
      <c r="K43" s="16"/>
      <c r="L43" s="16"/>
      <c r="M43" s="16"/>
      <c r="N43" s="16"/>
      <c r="O43" s="16"/>
      <c r="P43" s="16"/>
      <c r="Q43" s="16"/>
    </row>
    <row r="44" spans="2:17" s="15" customFormat="1" ht="29.25" customHeight="1" x14ac:dyDescent="0.2">
      <c r="B44" s="33">
        <v>1286</v>
      </c>
      <c r="C44" s="92" t="s">
        <v>183</v>
      </c>
      <c r="D44" s="47" t="s">
        <v>27</v>
      </c>
      <c r="E44" s="293">
        <v>110.65</v>
      </c>
      <c r="F44" s="43" t="s">
        <v>28</v>
      </c>
      <c r="G44" s="18"/>
      <c r="H44" s="19"/>
      <c r="I44" s="19"/>
      <c r="J44" s="16"/>
      <c r="K44" s="16"/>
      <c r="L44" s="16"/>
      <c r="M44" s="16"/>
      <c r="N44" s="16"/>
      <c r="O44" s="16"/>
      <c r="P44" s="16"/>
      <c r="Q44" s="16"/>
    </row>
    <row r="45" spans="2:17" s="15" customFormat="1" ht="19.5" customHeight="1" x14ac:dyDescent="0.2">
      <c r="B45" s="33">
        <v>4221</v>
      </c>
      <c r="C45" s="7" t="s">
        <v>204</v>
      </c>
      <c r="D45" s="47" t="s">
        <v>205</v>
      </c>
      <c r="E45" s="293">
        <v>2.38</v>
      </c>
      <c r="F45" s="43" t="s">
        <v>28</v>
      </c>
      <c r="G45" s="18"/>
      <c r="H45" s="19"/>
      <c r="I45" s="19"/>
      <c r="J45" s="16"/>
      <c r="K45" s="16"/>
      <c r="L45" s="16"/>
      <c r="M45" s="16"/>
      <c r="N45" s="16"/>
      <c r="O45" s="16"/>
      <c r="P45" s="16"/>
      <c r="Q45" s="16"/>
    </row>
    <row r="46" spans="2:17" s="15" customFormat="1" ht="18" customHeight="1" x14ac:dyDescent="0.2">
      <c r="B46" s="33">
        <v>11871</v>
      </c>
      <c r="C46" s="12" t="s">
        <v>66</v>
      </c>
      <c r="D46" s="46" t="s">
        <v>39</v>
      </c>
      <c r="E46" s="293">
        <v>198</v>
      </c>
      <c r="F46" s="49" t="s">
        <v>28</v>
      </c>
      <c r="G46" s="17"/>
      <c r="H46" s="19"/>
      <c r="I46" s="19"/>
      <c r="J46" s="16"/>
      <c r="K46" s="16"/>
      <c r="L46" s="16"/>
      <c r="M46" s="16"/>
      <c r="N46" s="16"/>
      <c r="O46" s="16"/>
      <c r="P46" s="16"/>
      <c r="Q46" s="16"/>
    </row>
    <row r="47" spans="2:17" s="15" customFormat="1" ht="18" customHeight="1" x14ac:dyDescent="0.2">
      <c r="B47" s="88">
        <v>7608</v>
      </c>
      <c r="C47" s="89" t="s">
        <v>65</v>
      </c>
      <c r="D47" s="46" t="s">
        <v>39</v>
      </c>
      <c r="E47" s="293">
        <v>6.36</v>
      </c>
      <c r="F47" s="49" t="s">
        <v>28</v>
      </c>
      <c r="G47" s="107"/>
      <c r="H47" s="19"/>
      <c r="I47" s="19"/>
      <c r="J47" s="16"/>
      <c r="K47" s="16"/>
      <c r="L47" s="16"/>
      <c r="M47" s="16"/>
      <c r="N47" s="16"/>
      <c r="O47" s="16"/>
      <c r="P47" s="16"/>
      <c r="Q47" s="16"/>
    </row>
    <row r="48" spans="2:17" s="15" customFormat="1" ht="18" customHeight="1" x14ac:dyDescent="0.2">
      <c r="B48" s="88">
        <v>11680</v>
      </c>
      <c r="C48" s="89" t="s">
        <v>40</v>
      </c>
      <c r="D48" s="46" t="s">
        <v>39</v>
      </c>
      <c r="E48" s="293">
        <v>4.5599999999999996</v>
      </c>
      <c r="F48" s="49" t="s">
        <v>28</v>
      </c>
      <c r="G48" s="107"/>
      <c r="H48" s="19"/>
      <c r="I48" s="19"/>
      <c r="J48" s="16"/>
      <c r="K48" s="16"/>
      <c r="L48" s="16"/>
      <c r="M48" s="16"/>
      <c r="N48" s="16"/>
      <c r="O48" s="16"/>
      <c r="P48" s="16"/>
      <c r="Q48" s="16"/>
    </row>
    <row r="49" spans="2:9" ht="18" customHeight="1" x14ac:dyDescent="0.2">
      <c r="B49" s="88">
        <v>1379</v>
      </c>
      <c r="C49" s="89" t="s">
        <v>216</v>
      </c>
      <c r="D49" s="46" t="s">
        <v>37</v>
      </c>
      <c r="E49" s="293">
        <v>0.48</v>
      </c>
      <c r="F49" s="49" t="s">
        <v>28</v>
      </c>
      <c r="H49" s="19"/>
      <c r="I49" s="19"/>
    </row>
    <row r="50" spans="2:9" ht="18" customHeight="1" x14ac:dyDescent="0.2">
      <c r="B50" s="88">
        <v>367</v>
      </c>
      <c r="C50" s="223" t="s">
        <v>307</v>
      </c>
      <c r="D50" s="224" t="s">
        <v>34</v>
      </c>
      <c r="E50" s="293">
        <v>70</v>
      </c>
      <c r="F50" s="49" t="s">
        <v>28</v>
      </c>
      <c r="H50" s="19"/>
      <c r="I50" s="19"/>
    </row>
    <row r="51" spans="2:9" ht="18" customHeight="1" x14ac:dyDescent="0.2">
      <c r="B51" s="88">
        <v>4718</v>
      </c>
      <c r="C51" s="223" t="s">
        <v>220</v>
      </c>
      <c r="D51" s="224" t="s">
        <v>34</v>
      </c>
      <c r="E51" s="293">
        <v>65.8</v>
      </c>
      <c r="F51" s="49" t="s">
        <v>28</v>
      </c>
      <c r="H51" s="19"/>
      <c r="I51" s="19"/>
    </row>
    <row r="52" spans="2:9" ht="18" customHeight="1" x14ac:dyDescent="0.2">
      <c r="B52" s="88">
        <v>643</v>
      </c>
      <c r="C52" s="223" t="s">
        <v>275</v>
      </c>
      <c r="D52" s="224" t="s">
        <v>27</v>
      </c>
      <c r="E52" s="293">
        <v>4.05</v>
      </c>
      <c r="F52" s="49" t="s">
        <v>28</v>
      </c>
      <c r="H52" s="19"/>
      <c r="I52" s="19"/>
    </row>
    <row r="53" spans="2:9" ht="57" customHeight="1" x14ac:dyDescent="0.2">
      <c r="B53" s="88"/>
      <c r="C53" s="89" t="s">
        <v>281</v>
      </c>
      <c r="D53" s="46" t="s">
        <v>29</v>
      </c>
      <c r="E53" s="293">
        <v>1000</v>
      </c>
      <c r="F53" s="49" t="s">
        <v>282</v>
      </c>
      <c r="H53" s="19"/>
      <c r="I53" s="19"/>
    </row>
    <row r="54" spans="2:9" ht="54" customHeight="1" x14ac:dyDescent="0.2">
      <c r="B54" s="88"/>
      <c r="C54" s="223" t="s">
        <v>283</v>
      </c>
      <c r="D54" s="46" t="s">
        <v>29</v>
      </c>
      <c r="E54" s="293">
        <v>1200</v>
      </c>
      <c r="F54" s="49" t="s">
        <v>282</v>
      </c>
      <c r="H54" s="19"/>
      <c r="I54" s="19"/>
    </row>
    <row r="55" spans="2:9" ht="18" customHeight="1" x14ac:dyDescent="0.2">
      <c r="B55" s="88" t="s">
        <v>311</v>
      </c>
      <c r="C55" s="223" t="s">
        <v>310</v>
      </c>
      <c r="D55" s="224" t="s">
        <v>27</v>
      </c>
      <c r="E55" s="293">
        <v>22.39</v>
      </c>
      <c r="F55" s="43" t="s">
        <v>235</v>
      </c>
      <c r="H55" s="19"/>
      <c r="I55" s="19"/>
    </row>
    <row r="56" spans="2:9" ht="18" customHeight="1" x14ac:dyDescent="0.2">
      <c r="B56" s="88" t="s">
        <v>311</v>
      </c>
      <c r="C56" s="223" t="s">
        <v>313</v>
      </c>
      <c r="D56" s="224" t="s">
        <v>27</v>
      </c>
      <c r="E56" s="293">
        <v>152.56</v>
      </c>
      <c r="F56" s="43" t="s">
        <v>235</v>
      </c>
      <c r="H56" s="19"/>
      <c r="I56" s="19"/>
    </row>
    <row r="57" spans="2:9" ht="28.5" customHeight="1" x14ac:dyDescent="0.2">
      <c r="B57" s="88" t="s">
        <v>314</v>
      </c>
      <c r="C57" s="260" t="s">
        <v>316</v>
      </c>
      <c r="D57" s="224" t="s">
        <v>27</v>
      </c>
      <c r="E57" s="293">
        <v>17.27</v>
      </c>
      <c r="F57" s="43" t="s">
        <v>235</v>
      </c>
      <c r="H57" s="19"/>
      <c r="I57" s="19"/>
    </row>
    <row r="58" spans="2:9" ht="28.5" customHeight="1" x14ac:dyDescent="0.2">
      <c r="B58" s="88" t="s">
        <v>314</v>
      </c>
      <c r="C58" s="260" t="s">
        <v>317</v>
      </c>
      <c r="D58" s="224" t="s">
        <v>27</v>
      </c>
      <c r="E58" s="293">
        <v>112.71</v>
      </c>
      <c r="F58" s="43" t="s">
        <v>235</v>
      </c>
      <c r="H58" s="19"/>
      <c r="I58" s="19"/>
    </row>
    <row r="59" spans="2:9" ht="18" customHeight="1" x14ac:dyDescent="0.2">
      <c r="B59" s="88"/>
      <c r="C59" s="223" t="s">
        <v>324</v>
      </c>
      <c r="D59" s="224" t="s">
        <v>35</v>
      </c>
      <c r="E59" s="293">
        <v>10.7</v>
      </c>
      <c r="F59" s="43" t="s">
        <v>323</v>
      </c>
      <c r="G59" s="5" t="s">
        <v>325</v>
      </c>
      <c r="H59" s="19"/>
      <c r="I59" s="19"/>
    </row>
    <row r="60" spans="2:9" ht="42.75" customHeight="1" x14ac:dyDescent="0.2">
      <c r="B60" s="88">
        <v>6044</v>
      </c>
      <c r="C60" s="260" t="s">
        <v>326</v>
      </c>
      <c r="D60" s="224" t="s">
        <v>27</v>
      </c>
      <c r="E60" s="293">
        <v>65.52</v>
      </c>
      <c r="F60" s="43" t="s">
        <v>28</v>
      </c>
      <c r="H60" s="19"/>
      <c r="I60" s="19"/>
    </row>
    <row r="61" spans="2:9" ht="22.5" customHeight="1" x14ac:dyDescent="0.2">
      <c r="B61" s="88" t="s">
        <v>337</v>
      </c>
      <c r="C61" s="260" t="s">
        <v>338</v>
      </c>
      <c r="D61" s="224" t="s">
        <v>27</v>
      </c>
      <c r="E61" s="293">
        <v>124.64</v>
      </c>
      <c r="F61" s="43" t="s">
        <v>235</v>
      </c>
      <c r="H61" s="19"/>
      <c r="I61" s="19"/>
    </row>
    <row r="62" spans="2:9" ht="18" customHeight="1" x14ac:dyDescent="0.2">
      <c r="B62" s="88" t="s">
        <v>339</v>
      </c>
      <c r="C62" s="7" t="s">
        <v>332</v>
      </c>
      <c r="D62" s="224" t="s">
        <v>38</v>
      </c>
      <c r="E62" s="293">
        <v>0.33</v>
      </c>
      <c r="F62" s="43" t="s">
        <v>235</v>
      </c>
      <c r="H62" s="19"/>
      <c r="I62" s="19"/>
    </row>
    <row r="63" spans="2:9" ht="18" customHeight="1" x14ac:dyDescent="0.2">
      <c r="B63" s="88" t="s">
        <v>340</v>
      </c>
      <c r="C63" s="7" t="s">
        <v>333</v>
      </c>
      <c r="D63" s="224" t="s">
        <v>37</v>
      </c>
      <c r="E63" s="293">
        <v>4.1399999999999997</v>
      </c>
      <c r="F63" s="43" t="s">
        <v>235</v>
      </c>
      <c r="H63" s="19"/>
      <c r="I63" s="19"/>
    </row>
    <row r="64" spans="2:9" ht="18" customHeight="1" x14ac:dyDescent="0.2">
      <c r="B64" s="88" t="s">
        <v>341</v>
      </c>
      <c r="C64" s="7" t="s">
        <v>334</v>
      </c>
      <c r="D64" s="224" t="s">
        <v>335</v>
      </c>
      <c r="E64" s="293">
        <v>15</v>
      </c>
      <c r="F64" s="43" t="s">
        <v>235</v>
      </c>
      <c r="H64" s="19"/>
      <c r="I64" s="19"/>
    </row>
    <row r="65" spans="2:9" ht="18" customHeight="1" x14ac:dyDescent="0.2">
      <c r="B65" s="88" t="s">
        <v>342</v>
      </c>
      <c r="C65" s="7" t="s">
        <v>336</v>
      </c>
      <c r="D65" s="224" t="s">
        <v>335</v>
      </c>
      <c r="E65" s="293">
        <v>15</v>
      </c>
      <c r="F65" s="43" t="s">
        <v>235</v>
      </c>
      <c r="H65" s="19"/>
      <c r="I65" s="19"/>
    </row>
    <row r="66" spans="2:9" ht="18" customHeight="1" x14ac:dyDescent="0.2">
      <c r="B66" s="88">
        <v>21016</v>
      </c>
      <c r="C66" s="223" t="s">
        <v>343</v>
      </c>
      <c r="D66" s="224" t="s">
        <v>38</v>
      </c>
      <c r="E66" s="293">
        <v>78.209999999999994</v>
      </c>
      <c r="F66" s="43" t="s">
        <v>28</v>
      </c>
      <c r="H66" s="19"/>
      <c r="I66" s="19"/>
    </row>
    <row r="67" spans="2:9" ht="18" customHeight="1" x14ac:dyDescent="0.2">
      <c r="B67" s="88">
        <v>21013</v>
      </c>
      <c r="C67" s="7" t="s">
        <v>344</v>
      </c>
      <c r="D67" s="224" t="s">
        <v>38</v>
      </c>
      <c r="E67" s="293">
        <v>33.020000000000003</v>
      </c>
      <c r="F67" s="43" t="s">
        <v>28</v>
      </c>
      <c r="H67" s="19"/>
      <c r="I67" s="19"/>
    </row>
    <row r="68" spans="2:9" ht="18" customHeight="1" x14ac:dyDescent="0.2">
      <c r="B68" s="88">
        <v>7162</v>
      </c>
      <c r="C68" s="7" t="s">
        <v>345</v>
      </c>
      <c r="D68" s="224" t="s">
        <v>35</v>
      </c>
      <c r="E68" s="293">
        <v>26.36</v>
      </c>
      <c r="F68" s="43" t="s">
        <v>28</v>
      </c>
      <c r="H68" s="19"/>
      <c r="I68" s="19"/>
    </row>
    <row r="69" spans="2:9" ht="18" customHeight="1" x14ac:dyDescent="0.2">
      <c r="B69" s="88">
        <v>546</v>
      </c>
      <c r="C69" s="223" t="s">
        <v>347</v>
      </c>
      <c r="D69" s="224" t="s">
        <v>37</v>
      </c>
      <c r="E69" s="293">
        <v>4.2300000000000004</v>
      </c>
      <c r="F69" s="43" t="s">
        <v>28</v>
      </c>
      <c r="H69" s="19"/>
      <c r="I69" s="19"/>
    </row>
    <row r="70" spans="2:9" ht="18" customHeight="1" x14ac:dyDescent="0.2">
      <c r="B70" s="88">
        <v>10997</v>
      </c>
      <c r="C70" s="223" t="s">
        <v>348</v>
      </c>
      <c r="D70" s="224" t="s">
        <v>37</v>
      </c>
      <c r="E70" s="293">
        <v>16.7</v>
      </c>
      <c r="F70" s="43" t="s">
        <v>28</v>
      </c>
      <c r="H70" s="19"/>
      <c r="I70" s="19"/>
    </row>
    <row r="71" spans="2:9" ht="27" customHeight="1" x14ac:dyDescent="0.2">
      <c r="B71" s="88">
        <v>3335</v>
      </c>
      <c r="C71" s="260" t="s">
        <v>349</v>
      </c>
      <c r="D71" s="224" t="s">
        <v>27</v>
      </c>
      <c r="E71" s="293">
        <v>1.1599999999999999</v>
      </c>
      <c r="F71" s="43" t="s">
        <v>28</v>
      </c>
      <c r="H71" s="19"/>
      <c r="I71" s="19"/>
    </row>
    <row r="72" spans="2:9" ht="27" customHeight="1" x14ac:dyDescent="0.2">
      <c r="B72" s="88">
        <v>4777</v>
      </c>
      <c r="C72" s="260" t="s">
        <v>366</v>
      </c>
      <c r="D72" s="224" t="s">
        <v>37</v>
      </c>
      <c r="E72" s="293">
        <v>3.48</v>
      </c>
      <c r="F72" s="43" t="s">
        <v>28</v>
      </c>
      <c r="H72" s="19"/>
      <c r="I72" s="19"/>
    </row>
    <row r="73" spans="2:9" ht="27" customHeight="1" x14ac:dyDescent="0.2">
      <c r="B73" s="88">
        <v>552</v>
      </c>
      <c r="C73" s="260" t="s">
        <v>363</v>
      </c>
      <c r="D73" s="224" t="s">
        <v>38</v>
      </c>
      <c r="E73" s="293">
        <v>7.48</v>
      </c>
      <c r="F73" s="43" t="s">
        <v>28</v>
      </c>
      <c r="H73" s="19"/>
      <c r="I73" s="19"/>
    </row>
    <row r="74" spans="2:9" ht="27" customHeight="1" x14ac:dyDescent="0.2">
      <c r="B74" s="88">
        <v>3992</v>
      </c>
      <c r="C74" s="48" t="s">
        <v>365</v>
      </c>
      <c r="D74" s="224" t="s">
        <v>38</v>
      </c>
      <c r="E74" s="293">
        <v>13.52</v>
      </c>
      <c r="F74" s="43" t="s">
        <v>28</v>
      </c>
      <c r="H74" s="19"/>
      <c r="I74" s="19"/>
    </row>
    <row r="75" spans="2:9" ht="27" customHeight="1" x14ac:dyDescent="0.2">
      <c r="B75" s="88">
        <v>7307</v>
      </c>
      <c r="C75" s="274" t="s">
        <v>387</v>
      </c>
      <c r="D75" s="224" t="s">
        <v>79</v>
      </c>
      <c r="E75" s="293">
        <v>19.239999999999998</v>
      </c>
      <c r="F75" s="43" t="s">
        <v>28</v>
      </c>
      <c r="H75" s="19"/>
      <c r="I75" s="19"/>
    </row>
    <row r="76" spans="2:9" ht="27" customHeight="1" x14ac:dyDescent="0.2">
      <c r="B76" s="88">
        <v>7292</v>
      </c>
      <c r="C76" s="48" t="s">
        <v>388</v>
      </c>
      <c r="D76" s="224" t="s">
        <v>79</v>
      </c>
      <c r="E76" s="293">
        <v>20.62</v>
      </c>
      <c r="F76" s="43" t="s">
        <v>28</v>
      </c>
      <c r="H76" s="19"/>
      <c r="I76" s="19"/>
    </row>
    <row r="77" spans="2:9" ht="27" customHeight="1" x14ac:dyDescent="0.2">
      <c r="B77" s="88">
        <v>3768</v>
      </c>
      <c r="C77" s="48" t="s">
        <v>389</v>
      </c>
      <c r="D77" s="224" t="s">
        <v>335</v>
      </c>
      <c r="E77" s="293">
        <v>1.32</v>
      </c>
      <c r="F77" s="43" t="s">
        <v>28</v>
      </c>
      <c r="H77" s="19"/>
      <c r="I77" s="19"/>
    </row>
    <row r="78" spans="2:9" ht="27" customHeight="1" x14ac:dyDescent="0.2">
      <c r="B78" s="88">
        <v>4222</v>
      </c>
      <c r="C78" s="48" t="s">
        <v>400</v>
      </c>
      <c r="D78" s="224" t="s">
        <v>79</v>
      </c>
      <c r="E78" s="293">
        <v>2.78</v>
      </c>
      <c r="F78" s="43" t="s">
        <v>28</v>
      </c>
      <c r="H78" s="19"/>
      <c r="I78" s="19"/>
    </row>
    <row r="79" spans="2:9" ht="27" customHeight="1" x14ac:dyDescent="0.2">
      <c r="B79" s="88">
        <v>4227</v>
      </c>
      <c r="C79" s="48" t="s">
        <v>401</v>
      </c>
      <c r="D79" s="224" t="s">
        <v>79</v>
      </c>
      <c r="E79" s="293">
        <v>14</v>
      </c>
      <c r="F79" s="43" t="s">
        <v>28</v>
      </c>
      <c r="H79" s="19"/>
      <c r="I79" s="19"/>
    </row>
    <row r="80" spans="2:9" x14ac:dyDescent="0.2">
      <c r="E80" s="5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</sheetData>
  <mergeCells count="4">
    <mergeCell ref="B6:F6"/>
    <mergeCell ref="B20:F20"/>
    <mergeCell ref="B9:F9"/>
    <mergeCell ref="B7:F7"/>
  </mergeCells>
  <phoneticPr fontId="20" type="noConversion"/>
  <printOptions horizontalCentered="1"/>
  <pageMargins left="0.27559055118110237" right="0.31496062992125984" top="0.78740157480314965" bottom="0.78740157480314965" header="0.51181102362204722" footer="0.51181102362204722"/>
  <pageSetup paperSize="9" scale="43" firstPageNumber="0" orientation="portrait" verticalDpi="598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5" r:id="rId4">
          <objectPr defaultSize="0" autoPict="0" r:id="rId5">
            <anchor moveWithCells="1" sizeWithCells="1">
              <from>
                <xdr:col>1</xdr:col>
                <xdr:colOff>190500</xdr:colOff>
                <xdr:row>1</xdr:row>
                <xdr:rowOff>47625</xdr:rowOff>
              </from>
              <to>
                <xdr:col>2</xdr:col>
                <xdr:colOff>1514475</xdr:colOff>
                <xdr:row>4</xdr:row>
                <xdr:rowOff>133350</xdr:rowOff>
              </to>
            </anchor>
          </objectPr>
        </oleObject>
      </mc:Choice>
      <mc:Fallback>
        <oleObject progId="Figura do Microsoft Photo Editor 3.0" shapeId="51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88"/>
  <sheetViews>
    <sheetView view="pageBreakPreview" topLeftCell="A412" zoomScale="80" zoomScaleNormal="100" zoomScaleSheetLayoutView="80" workbookViewId="0">
      <selection activeCell="I202" sqref="I202"/>
    </sheetView>
  </sheetViews>
  <sheetFormatPr defaultRowHeight="12.75" x14ac:dyDescent="0.2"/>
  <cols>
    <col min="1" max="1" width="0.140625" customWidth="1"/>
    <col min="2" max="2" width="57.42578125" customWidth="1"/>
    <col min="3" max="3" width="13.28515625" customWidth="1"/>
    <col min="4" max="4" width="9.5703125" style="6" customWidth="1"/>
    <col min="5" max="6" width="9.42578125" bestFit="1" customWidth="1"/>
    <col min="7" max="7" width="11.85546875" customWidth="1"/>
    <col min="8" max="8" width="13.42578125" customWidth="1"/>
    <col min="9" max="9" width="10.7109375" customWidth="1"/>
    <col min="10" max="10" width="11.85546875" customWidth="1"/>
    <col min="11" max="11" width="15.5703125" customWidth="1"/>
  </cols>
  <sheetData>
    <row r="2" spans="2:12" ht="60.75" customHeight="1" x14ac:dyDescent="0.2">
      <c r="B2" s="325"/>
      <c r="C2" s="325"/>
      <c r="D2" s="325"/>
      <c r="E2" s="325"/>
      <c r="F2" s="325"/>
      <c r="G2" s="325"/>
      <c r="H2" s="325"/>
      <c r="I2" s="325"/>
    </row>
    <row r="3" spans="2:12" ht="3" customHeight="1" x14ac:dyDescent="0.2"/>
    <row r="4" spans="2:12" s="26" customFormat="1" ht="30" customHeight="1" x14ac:dyDescent="0.2">
      <c r="B4" s="79" t="s">
        <v>42</v>
      </c>
      <c r="C4" s="79" t="str">
        <f>'Serviços '!B17</f>
        <v>1.1</v>
      </c>
      <c r="D4" s="326" t="s">
        <v>0</v>
      </c>
      <c r="E4" s="326"/>
      <c r="F4" s="326"/>
      <c r="G4" s="326"/>
      <c r="H4" s="326"/>
      <c r="I4" s="326"/>
      <c r="J4" s="21"/>
    </row>
    <row r="5" spans="2:12" s="20" customFormat="1" ht="30.75" customHeight="1" x14ac:dyDescent="0.2">
      <c r="B5" s="327" t="s">
        <v>238</v>
      </c>
      <c r="C5" s="327"/>
      <c r="D5" s="327"/>
      <c r="E5" s="327"/>
      <c r="F5" s="327"/>
      <c r="G5" s="327"/>
      <c r="H5" s="328" t="s">
        <v>420</v>
      </c>
      <c r="I5" s="328"/>
      <c r="J5" s="22"/>
    </row>
    <row r="6" spans="2:12" s="26" customFormat="1" ht="30" customHeight="1" x14ac:dyDescent="0.2">
      <c r="B6" s="360" t="s">
        <v>240</v>
      </c>
      <c r="C6" s="361"/>
      <c r="D6" s="361"/>
      <c r="E6" s="361"/>
      <c r="F6" s="361"/>
      <c r="G6" s="362"/>
      <c r="H6" s="52" t="s">
        <v>1</v>
      </c>
      <c r="I6" s="52" t="s">
        <v>90</v>
      </c>
      <c r="J6" s="29"/>
    </row>
    <row r="7" spans="2:12" s="26" customFormat="1" ht="30" customHeight="1" x14ac:dyDescent="0.2">
      <c r="B7" s="334" t="s">
        <v>18</v>
      </c>
      <c r="C7" s="334"/>
      <c r="D7" s="334"/>
      <c r="E7" s="334"/>
      <c r="F7" s="334"/>
      <c r="G7" s="334"/>
      <c r="H7" s="334"/>
      <c r="I7" s="334"/>
      <c r="J7" s="30"/>
    </row>
    <row r="8" spans="2:12" s="26" customFormat="1" ht="25.5" x14ac:dyDescent="0.2">
      <c r="B8" s="52" t="s">
        <v>2</v>
      </c>
      <c r="C8" s="33" t="s">
        <v>81</v>
      </c>
      <c r="D8" s="33" t="s">
        <v>3</v>
      </c>
      <c r="E8" s="33" t="s">
        <v>4</v>
      </c>
      <c r="F8" s="33" t="s">
        <v>5</v>
      </c>
      <c r="G8" s="50" t="s">
        <v>6</v>
      </c>
      <c r="H8" s="90" t="s">
        <v>7</v>
      </c>
      <c r="I8" s="52" t="s">
        <v>8</v>
      </c>
      <c r="J8" s="31"/>
    </row>
    <row r="9" spans="2:12" s="26" customFormat="1" ht="15.95" customHeight="1" x14ac:dyDescent="0.2">
      <c r="B9" s="7"/>
      <c r="C9" s="32"/>
      <c r="D9" s="33"/>
      <c r="E9" s="32"/>
      <c r="F9" s="32"/>
      <c r="G9" s="32"/>
      <c r="H9" s="34"/>
      <c r="I9" s="7"/>
      <c r="J9" s="31"/>
    </row>
    <row r="10" spans="2:12" s="26" customFormat="1" ht="15.95" customHeight="1" x14ac:dyDescent="0.2">
      <c r="B10" s="333" t="s">
        <v>9</v>
      </c>
      <c r="C10" s="333"/>
      <c r="D10" s="333"/>
      <c r="E10" s="333"/>
      <c r="F10" s="333"/>
      <c r="G10" s="333"/>
      <c r="H10" s="333"/>
      <c r="I10" s="7"/>
      <c r="J10" s="31"/>
    </row>
    <row r="11" spans="2:12" s="26" customFormat="1" ht="30" customHeight="1" x14ac:dyDescent="0.2">
      <c r="B11" s="334" t="s">
        <v>80</v>
      </c>
      <c r="C11" s="334"/>
      <c r="D11" s="334"/>
      <c r="E11" s="334"/>
      <c r="F11" s="334"/>
      <c r="G11" s="334"/>
      <c r="H11" s="334"/>
      <c r="I11" s="334"/>
      <c r="J11" s="30"/>
      <c r="L11" s="26" t="s">
        <v>91</v>
      </c>
    </row>
    <row r="12" spans="2:12" s="26" customFormat="1" ht="16.5" customHeight="1" x14ac:dyDescent="0.2">
      <c r="B12" s="52" t="s">
        <v>2</v>
      </c>
      <c r="C12" s="33" t="s">
        <v>81</v>
      </c>
      <c r="D12" s="33" t="s">
        <v>3</v>
      </c>
      <c r="E12" s="33"/>
      <c r="F12" s="33"/>
      <c r="G12" s="33"/>
      <c r="H12" s="52" t="s">
        <v>10</v>
      </c>
      <c r="I12" s="52" t="s">
        <v>8</v>
      </c>
      <c r="J12" s="31"/>
    </row>
    <row r="13" spans="2:12" s="26" customFormat="1" ht="18" customHeight="1" x14ac:dyDescent="0.2">
      <c r="B13" s="7" t="s">
        <v>92</v>
      </c>
      <c r="C13" s="33" t="s">
        <v>35</v>
      </c>
      <c r="D13" s="91">
        <v>1</v>
      </c>
      <c r="E13" s="33"/>
      <c r="F13" s="33"/>
      <c r="G13" s="33"/>
      <c r="H13" s="52">
        <f>Insumos!E34</f>
        <v>225.6</v>
      </c>
      <c r="I13" s="52">
        <f>D13*H13</f>
        <v>225.6</v>
      </c>
      <c r="J13" s="35"/>
    </row>
    <row r="14" spans="2:12" s="26" customFormat="1" ht="18" customHeight="1" x14ac:dyDescent="0.2">
      <c r="B14" s="7" t="s">
        <v>409</v>
      </c>
      <c r="C14" s="33" t="s">
        <v>38</v>
      </c>
      <c r="D14" s="91">
        <v>1</v>
      </c>
      <c r="E14" s="33"/>
      <c r="F14" s="33"/>
      <c r="G14" s="33"/>
      <c r="H14" s="52">
        <f>Insumos!E35</f>
        <v>1.1100000000000001</v>
      </c>
      <c r="I14" s="52">
        <f>D14*H14</f>
        <v>1.1100000000000001</v>
      </c>
      <c r="J14" s="35"/>
    </row>
    <row r="15" spans="2:12" s="26" customFormat="1" ht="18" customHeight="1" x14ac:dyDescent="0.2">
      <c r="B15" s="7" t="s">
        <v>93</v>
      </c>
      <c r="C15" s="33" t="s">
        <v>38</v>
      </c>
      <c r="D15" s="91">
        <v>4</v>
      </c>
      <c r="E15" s="33"/>
      <c r="F15" s="33"/>
      <c r="G15" s="33"/>
      <c r="H15" s="52">
        <f>Insumos!E36</f>
        <v>5.27</v>
      </c>
      <c r="I15" s="52">
        <f>D15*H15</f>
        <v>21.08</v>
      </c>
      <c r="J15" s="35"/>
    </row>
    <row r="16" spans="2:12" s="26" customFormat="1" ht="18" customHeight="1" x14ac:dyDescent="0.2">
      <c r="B16" s="7" t="s">
        <v>36</v>
      </c>
      <c r="C16" s="33" t="s">
        <v>37</v>
      </c>
      <c r="D16" s="91">
        <v>0.11</v>
      </c>
      <c r="E16" s="33"/>
      <c r="F16" s="33"/>
      <c r="G16" s="33"/>
      <c r="H16" s="52">
        <f>Insumos!E38</f>
        <v>6.47</v>
      </c>
      <c r="I16" s="52">
        <f>D16*H16</f>
        <v>0.71</v>
      </c>
      <c r="J16" s="35"/>
    </row>
    <row r="17" spans="2:11" s="26" customFormat="1" ht="17.25" customHeight="1" x14ac:dyDescent="0.2">
      <c r="B17" s="333" t="s">
        <v>9</v>
      </c>
      <c r="C17" s="333"/>
      <c r="D17" s="333"/>
      <c r="E17" s="333"/>
      <c r="F17" s="333"/>
      <c r="G17" s="333"/>
      <c r="H17" s="333"/>
      <c r="I17" s="52">
        <f>SUM(I13:I16)</f>
        <v>248.5</v>
      </c>
      <c r="J17" s="36"/>
    </row>
    <row r="18" spans="2:11" s="26" customFormat="1" ht="30" customHeight="1" x14ac:dyDescent="0.2">
      <c r="B18" s="334" t="s">
        <v>11</v>
      </c>
      <c r="C18" s="334"/>
      <c r="D18" s="334"/>
      <c r="E18" s="334"/>
      <c r="F18" s="334"/>
      <c r="G18" s="334"/>
      <c r="H18" s="334"/>
      <c r="I18" s="334"/>
      <c r="J18" s="30"/>
    </row>
    <row r="19" spans="2:11" s="26" customFormat="1" ht="15.95" customHeight="1" x14ac:dyDescent="0.2">
      <c r="B19" s="52" t="s">
        <v>2</v>
      </c>
      <c r="C19" s="33" t="s">
        <v>81</v>
      </c>
      <c r="D19" s="33" t="s">
        <v>3</v>
      </c>
      <c r="E19" s="32"/>
      <c r="F19" s="32"/>
      <c r="G19" s="32"/>
      <c r="H19" s="52" t="s">
        <v>10</v>
      </c>
      <c r="I19" s="52" t="s">
        <v>8</v>
      </c>
      <c r="J19" s="31"/>
    </row>
    <row r="20" spans="2:11" s="26" customFormat="1" ht="30.75" customHeight="1" x14ac:dyDescent="0.2">
      <c r="B20" s="216" t="s">
        <v>278</v>
      </c>
      <c r="C20" s="33" t="s">
        <v>37</v>
      </c>
      <c r="D20" s="91">
        <v>0.01</v>
      </c>
      <c r="E20" s="33"/>
      <c r="F20" s="33"/>
      <c r="G20" s="33"/>
      <c r="H20" s="52">
        <f>I59</f>
        <v>238.8</v>
      </c>
      <c r="I20" s="52">
        <f>D20*H20</f>
        <v>2.39</v>
      </c>
      <c r="J20" s="35"/>
    </row>
    <row r="21" spans="2:11" s="26" customFormat="1" ht="15.95" customHeight="1" x14ac:dyDescent="0.2">
      <c r="B21" s="333" t="s">
        <v>9</v>
      </c>
      <c r="C21" s="333"/>
      <c r="D21" s="333"/>
      <c r="E21" s="333"/>
      <c r="F21" s="333"/>
      <c r="G21" s="333"/>
      <c r="H21" s="333"/>
      <c r="I21" s="52">
        <f>SUM(I20)</f>
        <v>2.39</v>
      </c>
      <c r="J21" s="31"/>
    </row>
    <row r="22" spans="2:11" s="26" customFormat="1" ht="30" customHeight="1" x14ac:dyDescent="0.2">
      <c r="B22" s="334" t="s">
        <v>26</v>
      </c>
      <c r="C22" s="334"/>
      <c r="D22" s="334"/>
      <c r="E22" s="334"/>
      <c r="F22" s="334"/>
      <c r="G22" s="334"/>
      <c r="H22" s="334"/>
      <c r="I22" s="334"/>
      <c r="J22" s="30"/>
    </row>
    <row r="23" spans="2:11" s="26" customFormat="1" ht="18" customHeight="1" x14ac:dyDescent="0.2">
      <c r="B23" s="52" t="s">
        <v>2</v>
      </c>
      <c r="C23" s="33" t="s">
        <v>81</v>
      </c>
      <c r="D23" s="33" t="s">
        <v>3</v>
      </c>
      <c r="E23" s="32"/>
      <c r="F23" s="32"/>
      <c r="G23" s="32"/>
      <c r="H23" s="52" t="s">
        <v>10</v>
      </c>
      <c r="I23" s="52" t="s">
        <v>8</v>
      </c>
      <c r="J23" s="31"/>
    </row>
    <row r="24" spans="2:11" s="26" customFormat="1" ht="18" customHeight="1" x14ac:dyDescent="0.2">
      <c r="B24" s="7" t="s">
        <v>16</v>
      </c>
      <c r="C24" s="33" t="s">
        <v>27</v>
      </c>
      <c r="D24" s="51">
        <v>1</v>
      </c>
      <c r="E24" s="33"/>
      <c r="F24" s="33"/>
      <c r="G24" s="33"/>
      <c r="H24" s="52">
        <f>Insumos!E12</f>
        <v>4.55</v>
      </c>
      <c r="I24" s="52">
        <f>D24*H24</f>
        <v>4.55</v>
      </c>
      <c r="J24" s="35"/>
    </row>
    <row r="25" spans="2:11" s="26" customFormat="1" ht="18" customHeight="1" x14ac:dyDescent="0.2">
      <c r="B25" s="7" t="s">
        <v>31</v>
      </c>
      <c r="C25" s="33" t="s">
        <v>27</v>
      </c>
      <c r="D25" s="51">
        <v>2</v>
      </c>
      <c r="E25" s="33"/>
      <c r="F25" s="33"/>
      <c r="G25" s="33"/>
      <c r="H25" s="52">
        <f>Insumos!E13</f>
        <v>3.42</v>
      </c>
      <c r="I25" s="52">
        <f>D25*H25</f>
        <v>6.84</v>
      </c>
      <c r="J25" s="35"/>
    </row>
    <row r="26" spans="2:11" s="26" customFormat="1" ht="18" customHeight="1" x14ac:dyDescent="0.2">
      <c r="B26" s="335" t="s">
        <v>237</v>
      </c>
      <c r="C26" s="335"/>
      <c r="D26" s="335"/>
      <c r="E26" s="335"/>
      <c r="F26" s="335"/>
      <c r="G26" s="335"/>
      <c r="H26" s="335"/>
      <c r="I26" s="86">
        <f>SUM(I24:I25)*1.2075</f>
        <v>13.75</v>
      </c>
      <c r="J26" s="22"/>
    </row>
    <row r="27" spans="2:11" s="26" customFormat="1" ht="18" customHeight="1" x14ac:dyDescent="0.2">
      <c r="B27" s="336" t="s">
        <v>9</v>
      </c>
      <c r="C27" s="336"/>
      <c r="D27" s="336"/>
      <c r="E27" s="336"/>
      <c r="F27" s="336"/>
      <c r="G27" s="336"/>
      <c r="H27" s="336"/>
      <c r="I27" s="52">
        <f>SUM(I24:I26)</f>
        <v>25.14</v>
      </c>
      <c r="J27" s="27"/>
    </row>
    <row r="28" spans="2:11" s="26" customFormat="1" ht="18" customHeight="1" x14ac:dyDescent="0.2">
      <c r="B28" s="284" t="s">
        <v>12</v>
      </c>
      <c r="C28" s="283">
        <v>1</v>
      </c>
      <c r="D28" s="336" t="s">
        <v>13</v>
      </c>
      <c r="E28" s="336"/>
      <c r="F28" s="336"/>
      <c r="G28" s="336"/>
      <c r="H28" s="336"/>
      <c r="I28" s="52">
        <f>I10+I27+I21+I17</f>
        <v>276.02999999999997</v>
      </c>
      <c r="J28" s="27"/>
      <c r="K28" s="37">
        <v>238</v>
      </c>
    </row>
    <row r="29" spans="2:11" s="26" customFormat="1" ht="18" customHeight="1" x14ac:dyDescent="0.2">
      <c r="B29" s="338" t="s">
        <v>14</v>
      </c>
      <c r="C29" s="338"/>
      <c r="D29" s="338"/>
      <c r="E29" s="338"/>
      <c r="F29" s="338"/>
      <c r="G29" s="338"/>
      <c r="H29" s="338"/>
      <c r="I29" s="52">
        <f>I28/C28</f>
        <v>276.02999999999997</v>
      </c>
      <c r="J29" s="27"/>
    </row>
    <row r="30" spans="2:11" s="26" customFormat="1" ht="18" customHeight="1" x14ac:dyDescent="0.2">
      <c r="B30" s="83" t="s">
        <v>88</v>
      </c>
      <c r="C30" s="7">
        <v>22.5</v>
      </c>
      <c r="D30" s="338" t="s">
        <v>33</v>
      </c>
      <c r="E30" s="338"/>
      <c r="F30" s="338"/>
      <c r="G30" s="338"/>
      <c r="H30" s="338"/>
      <c r="I30" s="52">
        <f>C30/100*I29</f>
        <v>62.11</v>
      </c>
      <c r="J30" s="27"/>
    </row>
    <row r="31" spans="2:11" s="26" customFormat="1" ht="30" customHeight="1" x14ac:dyDescent="0.2">
      <c r="B31" s="332" t="s">
        <v>15</v>
      </c>
      <c r="C31" s="332"/>
      <c r="D31" s="332"/>
      <c r="E31" s="332"/>
      <c r="F31" s="332"/>
      <c r="G31" s="332"/>
      <c r="H31" s="332"/>
      <c r="I31" s="295">
        <f>SUM(I29:I30)</f>
        <v>338.14</v>
      </c>
      <c r="J31" s="22"/>
    </row>
    <row r="34" spans="2:11" ht="60.75" customHeight="1" x14ac:dyDescent="0.2">
      <c r="B34" s="325"/>
      <c r="C34" s="325"/>
      <c r="D34" s="325"/>
      <c r="E34" s="325"/>
      <c r="F34" s="325"/>
      <c r="G34" s="325"/>
      <c r="H34" s="325"/>
      <c r="I34" s="325"/>
    </row>
    <row r="35" spans="2:11" s="217" customFormat="1" ht="30" customHeight="1" x14ac:dyDescent="0.2">
      <c r="B35" s="228" t="s">
        <v>42</v>
      </c>
      <c r="C35" s="228" t="s">
        <v>217</v>
      </c>
      <c r="D35" s="367" t="s">
        <v>0</v>
      </c>
      <c r="E35" s="367"/>
      <c r="F35" s="367"/>
      <c r="G35" s="367"/>
      <c r="H35" s="367"/>
      <c r="I35" s="367"/>
      <c r="J35" s="22"/>
      <c r="K35" s="217" t="s">
        <v>218</v>
      </c>
    </row>
    <row r="36" spans="2:11" s="20" customFormat="1" ht="30.75" customHeight="1" x14ac:dyDescent="0.2">
      <c r="B36" s="327" t="s">
        <v>239</v>
      </c>
      <c r="C36" s="327"/>
      <c r="D36" s="327"/>
      <c r="E36" s="327"/>
      <c r="F36" s="327"/>
      <c r="G36" s="327"/>
      <c r="H36" s="328" t="s">
        <v>420</v>
      </c>
      <c r="I36" s="328"/>
      <c r="J36" s="22"/>
    </row>
    <row r="37" spans="2:11" s="217" customFormat="1" ht="30" customHeight="1" x14ac:dyDescent="0.2">
      <c r="B37" s="368" t="s">
        <v>277</v>
      </c>
      <c r="C37" s="368"/>
      <c r="D37" s="368"/>
      <c r="E37" s="368"/>
      <c r="F37" s="368"/>
      <c r="G37" s="368"/>
      <c r="H37" s="218" t="s">
        <v>1</v>
      </c>
      <c r="I37" s="52" t="s">
        <v>34</v>
      </c>
      <c r="J37" s="27"/>
      <c r="K37" s="15"/>
    </row>
    <row r="38" spans="2:11" s="217" customFormat="1" ht="30" customHeight="1" x14ac:dyDescent="0.2">
      <c r="B38" s="363" t="s">
        <v>18</v>
      </c>
      <c r="C38" s="363"/>
      <c r="D38" s="363"/>
      <c r="E38" s="363"/>
      <c r="F38" s="363"/>
      <c r="G38" s="363"/>
      <c r="H38" s="363"/>
      <c r="I38" s="363"/>
      <c r="J38" s="27"/>
      <c r="K38" s="15"/>
    </row>
    <row r="39" spans="2:11" s="217" customFormat="1" ht="26.25" customHeight="1" x14ac:dyDescent="0.2">
      <c r="B39" s="219" t="s">
        <v>2</v>
      </c>
      <c r="C39" s="218" t="s">
        <v>81</v>
      </c>
      <c r="D39" s="220" t="s">
        <v>3</v>
      </c>
      <c r="E39" s="220" t="s">
        <v>4</v>
      </c>
      <c r="F39" s="220" t="s">
        <v>5</v>
      </c>
      <c r="G39" s="221" t="s">
        <v>6</v>
      </c>
      <c r="H39" s="221" t="s">
        <v>7</v>
      </c>
      <c r="I39" s="52" t="s">
        <v>8</v>
      </c>
      <c r="J39" s="27"/>
      <c r="K39" s="15"/>
    </row>
    <row r="40" spans="2:11" s="217" customFormat="1" ht="18" customHeight="1" x14ac:dyDescent="0.2">
      <c r="B40" s="288" t="s">
        <v>275</v>
      </c>
      <c r="C40" s="52" t="s">
        <v>27</v>
      </c>
      <c r="D40" s="55">
        <v>0.65</v>
      </c>
      <c r="E40" s="55">
        <v>1</v>
      </c>
      <c r="F40" s="55"/>
      <c r="G40" s="52">
        <f>Insumos!E52</f>
        <v>4.05</v>
      </c>
      <c r="H40" s="51"/>
      <c r="I40" s="52">
        <f>D40*G40</f>
        <v>2.63</v>
      </c>
      <c r="J40" s="27"/>
      <c r="K40" s="15"/>
    </row>
    <row r="41" spans="2:11" s="217" customFormat="1" ht="18" customHeight="1" x14ac:dyDescent="0.2">
      <c r="B41" s="364" t="s">
        <v>9</v>
      </c>
      <c r="C41" s="364"/>
      <c r="D41" s="364"/>
      <c r="E41" s="364"/>
      <c r="F41" s="364"/>
      <c r="G41" s="364"/>
      <c r="H41" s="364"/>
      <c r="I41" s="52">
        <f>SUM(I40:I40)</f>
        <v>2.63</v>
      </c>
      <c r="J41" s="27"/>
      <c r="K41" s="15"/>
    </row>
    <row r="42" spans="2:11" s="217" customFormat="1" ht="30" customHeight="1" x14ac:dyDescent="0.2">
      <c r="B42" s="363" t="s">
        <v>80</v>
      </c>
      <c r="C42" s="363"/>
      <c r="D42" s="363"/>
      <c r="E42" s="363"/>
      <c r="F42" s="363"/>
      <c r="G42" s="363"/>
      <c r="H42" s="363"/>
      <c r="I42" s="363"/>
      <c r="J42" s="27"/>
      <c r="K42" s="15"/>
    </row>
    <row r="43" spans="2:11" s="217" customFormat="1" ht="20.100000000000001" customHeight="1" x14ac:dyDescent="0.2">
      <c r="B43" s="219" t="s">
        <v>2</v>
      </c>
      <c r="C43" s="218" t="s">
        <v>81</v>
      </c>
      <c r="D43" s="220" t="s">
        <v>3</v>
      </c>
      <c r="E43" s="222"/>
      <c r="F43" s="222"/>
      <c r="G43" s="222"/>
      <c r="H43" s="218" t="s">
        <v>10</v>
      </c>
      <c r="I43" s="52" t="s">
        <v>8</v>
      </c>
      <c r="J43" s="27"/>
      <c r="K43" s="15"/>
    </row>
    <row r="44" spans="2:11" s="217" customFormat="1" ht="20.100000000000001" customHeight="1" x14ac:dyDescent="0.2">
      <c r="B44" s="296" t="s">
        <v>219</v>
      </c>
      <c r="C44" s="297" t="s">
        <v>37</v>
      </c>
      <c r="D44" s="55">
        <v>150</v>
      </c>
      <c r="E44" s="222"/>
      <c r="F44" s="222"/>
      <c r="G44" s="222"/>
      <c r="H44" s="52">
        <f>Insumos!E49</f>
        <v>0.48</v>
      </c>
      <c r="I44" s="52">
        <f>D44*H44</f>
        <v>72</v>
      </c>
      <c r="J44" s="27"/>
      <c r="K44" s="15"/>
    </row>
    <row r="45" spans="2:11" s="217" customFormat="1" ht="20.100000000000001" customHeight="1" x14ac:dyDescent="0.2">
      <c r="B45" s="296" t="s">
        <v>307</v>
      </c>
      <c r="C45" s="297" t="s">
        <v>34</v>
      </c>
      <c r="D45" s="55">
        <v>0.49</v>
      </c>
      <c r="E45" s="222"/>
      <c r="F45" s="222"/>
      <c r="G45" s="222"/>
      <c r="H45" s="52">
        <f>Insumos!E50</f>
        <v>70</v>
      </c>
      <c r="I45" s="52">
        <f>D45*H45</f>
        <v>34.299999999999997</v>
      </c>
      <c r="J45" s="27"/>
      <c r="K45" s="15"/>
    </row>
    <row r="46" spans="2:11" s="217" customFormat="1" ht="20.100000000000001" customHeight="1" x14ac:dyDescent="0.2">
      <c r="B46" s="296" t="s">
        <v>220</v>
      </c>
      <c r="C46" s="297" t="s">
        <v>34</v>
      </c>
      <c r="D46" s="55">
        <v>0.98</v>
      </c>
      <c r="E46" s="222"/>
      <c r="F46" s="222"/>
      <c r="G46" s="222"/>
      <c r="H46" s="52">
        <f>Insumos!E51</f>
        <v>65.8</v>
      </c>
      <c r="I46" s="52">
        <f>D46*H46</f>
        <v>64.48</v>
      </c>
      <c r="J46" s="27"/>
      <c r="K46" s="15"/>
    </row>
    <row r="47" spans="2:11" s="217" customFormat="1" ht="20.100000000000001" customHeight="1" x14ac:dyDescent="0.2">
      <c r="B47" s="364" t="s">
        <v>9</v>
      </c>
      <c r="C47" s="364"/>
      <c r="D47" s="364"/>
      <c r="E47" s="364"/>
      <c r="F47" s="364"/>
      <c r="G47" s="364"/>
      <c r="H47" s="364"/>
      <c r="I47" s="52">
        <f>SUM(I44:I46)</f>
        <v>170.78</v>
      </c>
      <c r="J47" s="27"/>
      <c r="K47" s="15"/>
    </row>
    <row r="48" spans="2:11" s="217" customFormat="1" ht="30" customHeight="1" x14ac:dyDescent="0.2">
      <c r="B48" s="363" t="s">
        <v>11</v>
      </c>
      <c r="C48" s="363"/>
      <c r="D48" s="363"/>
      <c r="E48" s="363"/>
      <c r="F48" s="363"/>
      <c r="G48" s="363"/>
      <c r="H48" s="363"/>
      <c r="I48" s="363"/>
      <c r="J48" s="27"/>
      <c r="K48" s="15"/>
    </row>
    <row r="49" spans="2:11" s="217" customFormat="1" ht="18" customHeight="1" x14ac:dyDescent="0.2">
      <c r="B49" s="219" t="s">
        <v>2</v>
      </c>
      <c r="C49" s="218" t="s">
        <v>81</v>
      </c>
      <c r="D49" s="218" t="s">
        <v>3</v>
      </c>
      <c r="E49" s="287"/>
      <c r="F49" s="287"/>
      <c r="G49" s="287"/>
      <c r="H49" s="218" t="s">
        <v>10</v>
      </c>
      <c r="I49" s="52" t="s">
        <v>8</v>
      </c>
      <c r="J49" s="27"/>
      <c r="K49" s="15"/>
    </row>
    <row r="50" spans="2:11" s="217" customFormat="1" ht="18" customHeight="1" x14ac:dyDescent="0.2">
      <c r="B50" s="288"/>
      <c r="C50" s="218"/>
      <c r="D50" s="55"/>
      <c r="E50" s="287"/>
      <c r="F50" s="287"/>
      <c r="G50" s="287"/>
      <c r="H50" s="52"/>
      <c r="I50" s="52">
        <f>D50*H50</f>
        <v>0</v>
      </c>
      <c r="J50" s="27"/>
      <c r="K50" s="15"/>
    </row>
    <row r="51" spans="2:11" s="217" customFormat="1" ht="18" customHeight="1" x14ac:dyDescent="0.2">
      <c r="B51" s="364" t="s">
        <v>9</v>
      </c>
      <c r="C51" s="364"/>
      <c r="D51" s="364"/>
      <c r="E51" s="364"/>
      <c r="F51" s="364"/>
      <c r="G51" s="364"/>
      <c r="H51" s="364"/>
      <c r="I51" s="52">
        <f>SUM(I50:I50)</f>
        <v>0</v>
      </c>
      <c r="J51" s="27"/>
      <c r="K51" s="15"/>
    </row>
    <row r="52" spans="2:11" s="217" customFormat="1" ht="30" customHeight="1" x14ac:dyDescent="0.2">
      <c r="B52" s="365" t="s">
        <v>26</v>
      </c>
      <c r="C52" s="365"/>
      <c r="D52" s="365"/>
      <c r="E52" s="365"/>
      <c r="F52" s="365"/>
      <c r="G52" s="365"/>
      <c r="H52" s="365"/>
      <c r="I52" s="365"/>
      <c r="J52" s="27"/>
      <c r="K52" s="15"/>
    </row>
    <row r="53" spans="2:11" s="217" customFormat="1" ht="20.100000000000001" customHeight="1" x14ac:dyDescent="0.2">
      <c r="B53" s="219" t="s">
        <v>2</v>
      </c>
      <c r="C53" s="218" t="s">
        <v>81</v>
      </c>
      <c r="D53" s="220" t="s">
        <v>3</v>
      </c>
      <c r="E53" s="222"/>
      <c r="F53" s="222"/>
      <c r="G53" s="222"/>
      <c r="H53" s="218" t="s">
        <v>10</v>
      </c>
      <c r="I53" s="52" t="s">
        <v>8</v>
      </c>
      <c r="J53" s="27"/>
      <c r="K53" s="15"/>
    </row>
    <row r="54" spans="2:11" s="217" customFormat="1" ht="20.100000000000001" customHeight="1" x14ac:dyDescent="0.2">
      <c r="B54" s="296" t="s">
        <v>31</v>
      </c>
      <c r="C54" s="297" t="s">
        <v>27</v>
      </c>
      <c r="D54" s="55">
        <v>6</v>
      </c>
      <c r="E54" s="222"/>
      <c r="F54" s="222"/>
      <c r="G54" s="222"/>
      <c r="H54" s="52">
        <f>Insumos!E13</f>
        <v>3.42</v>
      </c>
      <c r="I54" s="52">
        <f>D54*H54</f>
        <v>20.52</v>
      </c>
      <c r="J54" s="27"/>
      <c r="K54" s="15"/>
    </row>
    <row r="55" spans="2:11" s="217" customFormat="1" ht="20.100000000000001" customHeight="1" x14ac:dyDescent="0.2">
      <c r="B55" s="296" t="s">
        <v>276</v>
      </c>
      <c r="C55" s="297" t="s">
        <v>27</v>
      </c>
      <c r="D55" s="55">
        <v>2</v>
      </c>
      <c r="E55" s="222"/>
      <c r="F55" s="222"/>
      <c r="G55" s="222"/>
      <c r="H55" s="52">
        <f>Insumos!E12</f>
        <v>4.55</v>
      </c>
      <c r="I55" s="52">
        <f>D55*H55</f>
        <v>9.1</v>
      </c>
      <c r="J55" s="27"/>
      <c r="K55" s="15"/>
    </row>
    <row r="56" spans="2:11" s="217" customFormat="1" ht="20.100000000000001" customHeight="1" x14ac:dyDescent="0.2">
      <c r="B56" s="335" t="s">
        <v>237</v>
      </c>
      <c r="C56" s="335"/>
      <c r="D56" s="335"/>
      <c r="E56" s="335"/>
      <c r="F56" s="335"/>
      <c r="G56" s="335"/>
      <c r="H56" s="335"/>
      <c r="I56" s="86">
        <f>SUM(I54:I55)*1.2075</f>
        <v>35.770000000000003</v>
      </c>
      <c r="J56" s="27"/>
      <c r="K56" s="15"/>
    </row>
    <row r="57" spans="2:11" s="217" customFormat="1" ht="20.100000000000001" customHeight="1" x14ac:dyDescent="0.2">
      <c r="B57" s="364" t="s">
        <v>9</v>
      </c>
      <c r="C57" s="364"/>
      <c r="D57" s="364"/>
      <c r="E57" s="364"/>
      <c r="F57" s="364"/>
      <c r="G57" s="364"/>
      <c r="H57" s="364"/>
      <c r="I57" s="52">
        <f>SUM(I54:I56)</f>
        <v>65.39</v>
      </c>
      <c r="J57" s="27"/>
      <c r="K57" s="15"/>
    </row>
    <row r="58" spans="2:11" s="217" customFormat="1" ht="20.100000000000001" customHeight="1" x14ac:dyDescent="0.2">
      <c r="B58" s="287" t="s">
        <v>12</v>
      </c>
      <c r="C58" s="283">
        <v>1</v>
      </c>
      <c r="D58" s="364" t="s">
        <v>13</v>
      </c>
      <c r="E58" s="364"/>
      <c r="F58" s="364"/>
      <c r="G58" s="364"/>
      <c r="H58" s="364"/>
      <c r="I58" s="52">
        <f>I57+I51+I47+I41</f>
        <v>238.8</v>
      </c>
      <c r="J58" s="27"/>
      <c r="K58" s="15"/>
    </row>
    <row r="59" spans="2:11" s="217" customFormat="1" ht="20.100000000000001" customHeight="1" x14ac:dyDescent="0.2">
      <c r="B59" s="338" t="s">
        <v>14</v>
      </c>
      <c r="C59" s="338"/>
      <c r="D59" s="338"/>
      <c r="E59" s="338"/>
      <c r="F59" s="338"/>
      <c r="G59" s="338"/>
      <c r="H59" s="338"/>
      <c r="I59" s="52">
        <f>I58/C58</f>
        <v>238.8</v>
      </c>
      <c r="J59" s="27">
        <v>230.2</v>
      </c>
      <c r="K59" s="225">
        <f>230*0.06</f>
        <v>13.8</v>
      </c>
    </row>
    <row r="60" spans="2:11" s="217" customFormat="1" ht="20.100000000000001" customHeight="1" x14ac:dyDescent="0.2">
      <c r="B60" s="83" t="s">
        <v>221</v>
      </c>
      <c r="C60" s="226">
        <v>22.5</v>
      </c>
      <c r="D60" s="338" t="s">
        <v>33</v>
      </c>
      <c r="E60" s="338"/>
      <c r="F60" s="338"/>
      <c r="G60" s="338"/>
      <c r="H60" s="338"/>
      <c r="I60" s="52">
        <f>I59/100*C60</f>
        <v>53.73</v>
      </c>
      <c r="J60" s="22"/>
      <c r="K60" s="227">
        <f>J59-K59</f>
        <v>216.4</v>
      </c>
    </row>
    <row r="61" spans="2:11" s="217" customFormat="1" ht="30" customHeight="1" x14ac:dyDescent="0.2">
      <c r="B61" s="366" t="s">
        <v>15</v>
      </c>
      <c r="C61" s="366"/>
      <c r="D61" s="366"/>
      <c r="E61" s="366"/>
      <c r="F61" s="366"/>
      <c r="G61" s="366"/>
      <c r="H61" s="366"/>
      <c r="I61" s="295">
        <f>SUM(I59:I60)</f>
        <v>292.52999999999997</v>
      </c>
      <c r="J61" s="22"/>
    </row>
    <row r="64" spans="2:11" ht="60.75" customHeight="1" x14ac:dyDescent="0.2">
      <c r="B64" s="325"/>
      <c r="C64" s="325"/>
      <c r="D64" s="325"/>
      <c r="E64" s="325"/>
      <c r="F64" s="325"/>
      <c r="G64" s="325"/>
      <c r="H64" s="325"/>
      <c r="I64" s="325"/>
    </row>
    <row r="65" spans="2:12" s="20" customFormat="1" ht="30" customHeight="1" x14ac:dyDescent="0.2">
      <c r="B65" s="79" t="s">
        <v>42</v>
      </c>
      <c r="C65" s="79" t="str">
        <f>'Serviços '!B18</f>
        <v>1.2</v>
      </c>
      <c r="D65" s="326" t="s">
        <v>0</v>
      </c>
      <c r="E65" s="326"/>
      <c r="F65" s="326"/>
      <c r="G65" s="326"/>
      <c r="H65" s="326"/>
      <c r="I65" s="326"/>
      <c r="J65" s="21"/>
    </row>
    <row r="66" spans="2:12" s="20" customFormat="1" ht="30.75" customHeight="1" x14ac:dyDescent="0.2">
      <c r="B66" s="327" t="s">
        <v>239</v>
      </c>
      <c r="C66" s="327"/>
      <c r="D66" s="327"/>
      <c r="E66" s="327"/>
      <c r="F66" s="327"/>
      <c r="G66" s="327"/>
      <c r="H66" s="328" t="s">
        <v>420</v>
      </c>
      <c r="I66" s="328"/>
      <c r="J66" s="22"/>
    </row>
    <row r="67" spans="2:12" s="20" customFormat="1" ht="30" customHeight="1" x14ac:dyDescent="0.2">
      <c r="B67" s="359" t="s">
        <v>212</v>
      </c>
      <c r="C67" s="359"/>
      <c r="D67" s="359"/>
      <c r="E67" s="359"/>
      <c r="F67" s="359"/>
      <c r="G67" s="359"/>
      <c r="H67" s="102" t="s">
        <v>1</v>
      </c>
      <c r="I67" s="86" t="s">
        <v>39</v>
      </c>
      <c r="J67" s="22"/>
    </row>
    <row r="68" spans="2:12" s="20" customFormat="1" ht="30" customHeight="1" x14ac:dyDescent="0.2">
      <c r="B68" s="358" t="s">
        <v>18</v>
      </c>
      <c r="C68" s="358"/>
      <c r="D68" s="358"/>
      <c r="E68" s="358"/>
      <c r="F68" s="358"/>
      <c r="G68" s="358"/>
      <c r="H68" s="358"/>
      <c r="I68" s="358"/>
      <c r="J68" s="23"/>
    </row>
    <row r="69" spans="2:12" s="24" customFormat="1" ht="28.5" customHeight="1" x14ac:dyDescent="0.2">
      <c r="B69" s="80" t="s">
        <v>2</v>
      </c>
      <c r="C69" s="33" t="s">
        <v>81</v>
      </c>
      <c r="D69" s="96" t="s">
        <v>3</v>
      </c>
      <c r="E69" s="96" t="s">
        <v>4</v>
      </c>
      <c r="F69" s="96" t="s">
        <v>5</v>
      </c>
      <c r="G69" s="97" t="s">
        <v>6</v>
      </c>
      <c r="H69" s="97" t="s">
        <v>7</v>
      </c>
      <c r="I69" s="95" t="s">
        <v>8</v>
      </c>
      <c r="J69" s="25"/>
    </row>
    <row r="70" spans="2:12" s="20" customFormat="1" ht="29.25" customHeight="1" x14ac:dyDescent="0.2">
      <c r="B70" s="45" t="s">
        <v>208</v>
      </c>
      <c r="C70" s="81" t="s">
        <v>27</v>
      </c>
      <c r="D70" s="99">
        <f>Deslocamento!E16/80</f>
        <v>0.22</v>
      </c>
      <c r="E70" s="28">
        <v>1</v>
      </c>
      <c r="F70" s="100">
        <v>0</v>
      </c>
      <c r="G70" s="51">
        <f>Insumos!E43</f>
        <v>60.3</v>
      </c>
      <c r="H70" s="99"/>
      <c r="I70" s="178">
        <f t="shared" ref="I70:I75" si="0">D70*E70*G70+D70*F70*H70</f>
        <v>13.27</v>
      </c>
      <c r="J70" s="22"/>
    </row>
    <row r="71" spans="2:12" s="20" customFormat="1" ht="29.25" customHeight="1" x14ac:dyDescent="0.2">
      <c r="B71" s="45" t="s">
        <v>208</v>
      </c>
      <c r="C71" s="81" t="s">
        <v>27</v>
      </c>
      <c r="D71" s="99">
        <f>Deslocamento!E16/80</f>
        <v>0.22</v>
      </c>
      <c r="E71" s="28">
        <v>1</v>
      </c>
      <c r="F71" s="100">
        <v>0</v>
      </c>
      <c r="G71" s="51">
        <f>Insumos!E43</f>
        <v>60.3</v>
      </c>
      <c r="H71" s="99"/>
      <c r="I71" s="178">
        <f t="shared" si="0"/>
        <v>13.27</v>
      </c>
      <c r="J71" s="22"/>
    </row>
    <row r="72" spans="2:12" s="20" customFormat="1" ht="43.5" customHeight="1" x14ac:dyDescent="0.2">
      <c r="B72" s="181" t="s">
        <v>209</v>
      </c>
      <c r="C72" s="81" t="s">
        <v>27</v>
      </c>
      <c r="D72" s="99">
        <f>Deslocamento!E16/80</f>
        <v>0.22</v>
      </c>
      <c r="E72" s="28">
        <v>0</v>
      </c>
      <c r="F72" s="100">
        <v>1</v>
      </c>
      <c r="G72" s="51"/>
      <c r="H72" s="51">
        <f>Insumos!E41</f>
        <v>23.67</v>
      </c>
      <c r="I72" s="178">
        <f t="shared" si="0"/>
        <v>5.21</v>
      </c>
      <c r="J72" s="289" t="s">
        <v>410</v>
      </c>
    </row>
    <row r="73" spans="2:12" s="20" customFormat="1" ht="32.25" customHeight="1" x14ac:dyDescent="0.2">
      <c r="B73" s="274" t="s">
        <v>316</v>
      </c>
      <c r="C73" s="81" t="s">
        <v>27</v>
      </c>
      <c r="D73" s="99">
        <f>Deslocamento!E16/80</f>
        <v>0.22</v>
      </c>
      <c r="E73" s="28">
        <v>0</v>
      </c>
      <c r="F73" s="100">
        <v>1</v>
      </c>
      <c r="G73" s="51"/>
      <c r="H73" s="51">
        <f>Insumos!E57</f>
        <v>17.27</v>
      </c>
      <c r="I73" s="178">
        <f t="shared" si="0"/>
        <v>3.8</v>
      </c>
      <c r="J73" s="22"/>
    </row>
    <row r="74" spans="2:12" s="20" customFormat="1" ht="24.75" customHeight="1" x14ac:dyDescent="0.2">
      <c r="B74" s="181" t="s">
        <v>312</v>
      </c>
      <c r="C74" s="81" t="s">
        <v>27</v>
      </c>
      <c r="D74" s="99">
        <f>Deslocamento!E16/80</f>
        <v>0.22</v>
      </c>
      <c r="E74" s="28">
        <v>0</v>
      </c>
      <c r="F74" s="100">
        <v>1</v>
      </c>
      <c r="G74" s="51"/>
      <c r="H74" s="51">
        <f>Insumos!E55</f>
        <v>22.39</v>
      </c>
      <c r="I74" s="178">
        <f t="shared" si="0"/>
        <v>4.93</v>
      </c>
      <c r="J74" s="289" t="s">
        <v>411</v>
      </c>
    </row>
    <row r="75" spans="2:12" s="20" customFormat="1" ht="30.75" customHeight="1" x14ac:dyDescent="0.2">
      <c r="B75" s="92" t="s">
        <v>183</v>
      </c>
      <c r="C75" s="81" t="s">
        <v>27</v>
      </c>
      <c r="D75" s="99">
        <f>Deslocamento!E16/80*2</f>
        <v>0.45</v>
      </c>
      <c r="E75" s="28">
        <v>1</v>
      </c>
      <c r="F75" s="100">
        <v>0</v>
      </c>
      <c r="G75" s="51">
        <f>Insumos!E44</f>
        <v>110.65</v>
      </c>
      <c r="H75" s="99"/>
      <c r="I75" s="178">
        <f t="shared" si="0"/>
        <v>49.79</v>
      </c>
      <c r="J75" s="22"/>
      <c r="K75" s="84"/>
      <c r="L75" s="84"/>
    </row>
    <row r="76" spans="2:12" s="20" customFormat="1" ht="17.25" customHeight="1" x14ac:dyDescent="0.2">
      <c r="B76" s="357" t="s">
        <v>9</v>
      </c>
      <c r="C76" s="357"/>
      <c r="D76" s="357"/>
      <c r="E76" s="357"/>
      <c r="F76" s="357"/>
      <c r="G76" s="357"/>
      <c r="H76" s="357"/>
      <c r="I76" s="86">
        <f>SUM(I70:I75)</f>
        <v>90.27</v>
      </c>
      <c r="J76" s="22"/>
    </row>
    <row r="77" spans="2:12" s="20" customFormat="1" ht="30" customHeight="1" x14ac:dyDescent="0.2">
      <c r="B77" s="358" t="s">
        <v>80</v>
      </c>
      <c r="C77" s="358"/>
      <c r="D77" s="358"/>
      <c r="E77" s="358"/>
      <c r="F77" s="358"/>
      <c r="G77" s="358"/>
      <c r="H77" s="358"/>
      <c r="I77" s="358"/>
      <c r="J77" s="23"/>
    </row>
    <row r="78" spans="2:12" s="20" customFormat="1" ht="18" customHeight="1" x14ac:dyDescent="0.2">
      <c r="B78" s="94" t="s">
        <v>2</v>
      </c>
      <c r="C78" s="33" t="s">
        <v>81</v>
      </c>
      <c r="D78" s="100" t="s">
        <v>3</v>
      </c>
      <c r="E78" s="101"/>
      <c r="F78" s="101"/>
      <c r="G78" s="101"/>
      <c r="H78" s="94" t="s">
        <v>10</v>
      </c>
      <c r="I78" s="86" t="s">
        <v>8</v>
      </c>
      <c r="J78" s="22"/>
    </row>
    <row r="79" spans="2:12" s="20" customFormat="1" ht="18" customHeight="1" x14ac:dyDescent="0.2">
      <c r="B79" s="102" t="s">
        <v>56</v>
      </c>
      <c r="C79" s="86" t="s">
        <v>39</v>
      </c>
      <c r="D79" s="99">
        <v>3</v>
      </c>
      <c r="E79" s="101"/>
      <c r="F79" s="101"/>
      <c r="G79" s="101"/>
      <c r="H79" s="51">
        <v>60</v>
      </c>
      <c r="I79" s="86">
        <f>D79*H79</f>
        <v>180</v>
      </c>
      <c r="J79" s="22"/>
    </row>
    <row r="80" spans="2:12" s="20" customFormat="1" ht="18" customHeight="1" x14ac:dyDescent="0.2">
      <c r="B80" s="357" t="s">
        <v>9</v>
      </c>
      <c r="C80" s="357"/>
      <c r="D80" s="357"/>
      <c r="E80" s="357"/>
      <c r="F80" s="357"/>
      <c r="G80" s="357"/>
      <c r="H80" s="357"/>
      <c r="I80" s="86">
        <f>SUM(I79:I79)</f>
        <v>180</v>
      </c>
      <c r="J80" s="22"/>
      <c r="K80" s="26"/>
    </row>
    <row r="81" spans="2:11" s="20" customFormat="1" ht="30" customHeight="1" x14ac:dyDescent="0.2">
      <c r="B81" s="358" t="s">
        <v>11</v>
      </c>
      <c r="C81" s="358"/>
      <c r="D81" s="358"/>
      <c r="E81" s="358"/>
      <c r="F81" s="358"/>
      <c r="G81" s="358"/>
      <c r="H81" s="358"/>
      <c r="I81" s="358"/>
      <c r="J81" s="23"/>
    </row>
    <row r="82" spans="2:11" s="20" customFormat="1" ht="15" customHeight="1" x14ac:dyDescent="0.2">
      <c r="B82" s="94" t="s">
        <v>2</v>
      </c>
      <c r="C82" s="33" t="s">
        <v>81</v>
      </c>
      <c r="D82" s="94" t="s">
        <v>3</v>
      </c>
      <c r="E82" s="285"/>
      <c r="F82" s="285"/>
      <c r="G82" s="285"/>
      <c r="H82" s="94" t="s">
        <v>10</v>
      </c>
      <c r="I82" s="86" t="s">
        <v>8</v>
      </c>
      <c r="J82" s="22"/>
    </row>
    <row r="83" spans="2:11" s="20" customFormat="1" ht="15" customHeight="1" x14ac:dyDescent="0.2">
      <c r="B83" s="103"/>
      <c r="C83" s="86"/>
      <c r="D83" s="104"/>
      <c r="E83" s="285"/>
      <c r="F83" s="285"/>
      <c r="G83" s="285"/>
      <c r="H83" s="86"/>
      <c r="I83" s="86">
        <f>D83*H83</f>
        <v>0</v>
      </c>
      <c r="J83" s="22"/>
    </row>
    <row r="84" spans="2:11" s="20" customFormat="1" ht="15" customHeight="1" x14ac:dyDescent="0.2">
      <c r="B84" s="357" t="s">
        <v>9</v>
      </c>
      <c r="C84" s="357"/>
      <c r="D84" s="357"/>
      <c r="E84" s="357"/>
      <c r="F84" s="357"/>
      <c r="G84" s="357"/>
      <c r="H84" s="357"/>
      <c r="I84" s="86">
        <f>SUM(I83:I83)</f>
        <v>0</v>
      </c>
      <c r="J84" s="22"/>
    </row>
    <row r="85" spans="2:11" s="20" customFormat="1" ht="30" customHeight="1" x14ac:dyDescent="0.2">
      <c r="B85" s="358" t="s">
        <v>26</v>
      </c>
      <c r="C85" s="358"/>
      <c r="D85" s="358"/>
      <c r="E85" s="358"/>
      <c r="F85" s="358"/>
      <c r="G85" s="358"/>
      <c r="H85" s="358"/>
      <c r="I85" s="358"/>
      <c r="J85" s="23"/>
    </row>
    <row r="86" spans="2:11" s="20" customFormat="1" ht="18" customHeight="1" x14ac:dyDescent="0.2">
      <c r="B86" s="94" t="s">
        <v>2</v>
      </c>
      <c r="C86" s="33" t="s">
        <v>81</v>
      </c>
      <c r="D86" s="100" t="s">
        <v>3</v>
      </c>
      <c r="E86" s="101"/>
      <c r="F86" s="101"/>
      <c r="G86" s="101"/>
      <c r="H86" s="94" t="s">
        <v>10</v>
      </c>
      <c r="I86" s="86" t="s">
        <v>8</v>
      </c>
      <c r="J86" s="22"/>
    </row>
    <row r="87" spans="2:11" s="20" customFormat="1" ht="18" customHeight="1" x14ac:dyDescent="0.2">
      <c r="B87" s="102" t="s">
        <v>31</v>
      </c>
      <c r="C87" s="86" t="s">
        <v>27</v>
      </c>
      <c r="D87" s="98">
        <v>9</v>
      </c>
      <c r="E87" s="101"/>
      <c r="F87" s="101"/>
      <c r="G87" s="101"/>
      <c r="H87" s="51">
        <f>Insumos!E13</f>
        <v>3.42</v>
      </c>
      <c r="I87" s="86">
        <f>D87*H87</f>
        <v>30.78</v>
      </c>
      <c r="J87" s="22"/>
    </row>
    <row r="88" spans="2:11" s="20" customFormat="1" ht="18" customHeight="1" x14ac:dyDescent="0.2">
      <c r="B88" s="335" t="s">
        <v>237</v>
      </c>
      <c r="C88" s="335"/>
      <c r="D88" s="335"/>
      <c r="E88" s="335"/>
      <c r="F88" s="335"/>
      <c r="G88" s="335"/>
      <c r="H88" s="335"/>
      <c r="I88" s="86">
        <f>SUM(I87:I87)*1.2075</f>
        <v>37.17</v>
      </c>
      <c r="J88" s="22"/>
    </row>
    <row r="89" spans="2:11" s="20" customFormat="1" ht="18" customHeight="1" x14ac:dyDescent="0.2">
      <c r="B89" s="336" t="s">
        <v>9</v>
      </c>
      <c r="C89" s="336"/>
      <c r="D89" s="336"/>
      <c r="E89" s="336"/>
      <c r="F89" s="336"/>
      <c r="G89" s="336"/>
      <c r="H89" s="336"/>
      <c r="I89" s="52">
        <f>SUM(I87:I88)</f>
        <v>67.95</v>
      </c>
      <c r="J89" s="27"/>
    </row>
    <row r="90" spans="2:11" s="20" customFormat="1" ht="18" customHeight="1" x14ac:dyDescent="0.2">
      <c r="B90" s="284" t="s">
        <v>12</v>
      </c>
      <c r="C90" s="283">
        <v>1</v>
      </c>
      <c r="D90" s="336" t="s">
        <v>13</v>
      </c>
      <c r="E90" s="336"/>
      <c r="F90" s="336"/>
      <c r="G90" s="336"/>
      <c r="H90" s="336"/>
      <c r="I90" s="52">
        <f>I89+I84+I80+I76</f>
        <v>338.22</v>
      </c>
      <c r="J90" s="27"/>
    </row>
    <row r="91" spans="2:11" s="20" customFormat="1" ht="18" customHeight="1" x14ac:dyDescent="0.2">
      <c r="B91" s="338" t="s">
        <v>14</v>
      </c>
      <c r="C91" s="338"/>
      <c r="D91" s="338"/>
      <c r="E91" s="338"/>
      <c r="F91" s="338"/>
      <c r="G91" s="338"/>
      <c r="H91" s="338"/>
      <c r="I91" s="52">
        <f>I90/C90</f>
        <v>338.22</v>
      </c>
      <c r="J91" s="27"/>
    </row>
    <row r="92" spans="2:11" s="20" customFormat="1" ht="18" customHeight="1" x14ac:dyDescent="0.2">
      <c r="B92" s="83" t="s">
        <v>88</v>
      </c>
      <c r="C92" s="7">
        <v>22.5</v>
      </c>
      <c r="D92" s="338" t="s">
        <v>33</v>
      </c>
      <c r="E92" s="338"/>
      <c r="F92" s="338"/>
      <c r="G92" s="338"/>
      <c r="H92" s="338"/>
      <c r="I92" s="52">
        <f>C92/100*I91</f>
        <v>76.099999999999994</v>
      </c>
      <c r="J92" s="27"/>
    </row>
    <row r="93" spans="2:11" s="20" customFormat="1" ht="30" customHeight="1" x14ac:dyDescent="0.2">
      <c r="B93" s="332" t="s">
        <v>15</v>
      </c>
      <c r="C93" s="332"/>
      <c r="D93" s="332"/>
      <c r="E93" s="332"/>
      <c r="F93" s="332"/>
      <c r="G93" s="332"/>
      <c r="H93" s="332"/>
      <c r="I93" s="295">
        <f>SUM(I91:I92)</f>
        <v>414.32</v>
      </c>
      <c r="J93" s="22"/>
      <c r="K93" s="18"/>
    </row>
    <row r="94" spans="2:11" ht="15" customHeight="1" x14ac:dyDescent="0.2"/>
    <row r="95" spans="2:11" ht="15" customHeight="1" x14ac:dyDescent="0.2"/>
    <row r="96" spans="2:11" ht="60.75" customHeight="1" x14ac:dyDescent="0.2">
      <c r="B96" s="325"/>
      <c r="C96" s="325"/>
      <c r="D96" s="325"/>
      <c r="E96" s="325"/>
      <c r="F96" s="325"/>
      <c r="G96" s="325"/>
      <c r="H96" s="325"/>
      <c r="I96" s="325"/>
    </row>
    <row r="97" spans="2:11" s="20" customFormat="1" ht="30" customHeight="1" x14ac:dyDescent="0.2">
      <c r="B97" s="79" t="s">
        <v>42</v>
      </c>
      <c r="C97" s="79" t="str">
        <f>'Serviços '!B19</f>
        <v>1.3</v>
      </c>
      <c r="D97" s="326" t="s">
        <v>0</v>
      </c>
      <c r="E97" s="326"/>
      <c r="F97" s="326"/>
      <c r="G97" s="326"/>
      <c r="H97" s="326"/>
      <c r="I97" s="326"/>
      <c r="J97" s="21"/>
    </row>
    <row r="98" spans="2:11" s="20" customFormat="1" ht="30.75" customHeight="1" x14ac:dyDescent="0.2">
      <c r="B98" s="327" t="s">
        <v>239</v>
      </c>
      <c r="C98" s="327"/>
      <c r="D98" s="327"/>
      <c r="E98" s="327"/>
      <c r="F98" s="327"/>
      <c r="G98" s="327"/>
      <c r="H98" s="328" t="s">
        <v>420</v>
      </c>
      <c r="I98" s="328"/>
      <c r="J98" s="22"/>
    </row>
    <row r="99" spans="2:11" s="20" customFormat="1" ht="30" customHeight="1" x14ac:dyDescent="0.2">
      <c r="B99" s="359" t="s">
        <v>213</v>
      </c>
      <c r="C99" s="359"/>
      <c r="D99" s="359"/>
      <c r="E99" s="359"/>
      <c r="F99" s="359"/>
      <c r="G99" s="359"/>
      <c r="H99" s="102" t="s">
        <v>1</v>
      </c>
      <c r="I99" s="86" t="s">
        <v>39</v>
      </c>
      <c r="J99" s="22"/>
    </row>
    <row r="100" spans="2:11" s="20" customFormat="1" ht="30" customHeight="1" x14ac:dyDescent="0.2">
      <c r="B100" s="358" t="s">
        <v>18</v>
      </c>
      <c r="C100" s="358"/>
      <c r="D100" s="358"/>
      <c r="E100" s="358"/>
      <c r="F100" s="358"/>
      <c r="G100" s="358"/>
      <c r="H100" s="358"/>
      <c r="I100" s="358"/>
      <c r="J100" s="23"/>
    </row>
    <row r="101" spans="2:11" s="24" customFormat="1" ht="28.5" customHeight="1" x14ac:dyDescent="0.2">
      <c r="B101" s="80" t="s">
        <v>2</v>
      </c>
      <c r="C101" s="33" t="s">
        <v>81</v>
      </c>
      <c r="D101" s="96" t="s">
        <v>3</v>
      </c>
      <c r="E101" s="96" t="s">
        <v>4</v>
      </c>
      <c r="F101" s="96" t="s">
        <v>5</v>
      </c>
      <c r="G101" s="97" t="s">
        <v>6</v>
      </c>
      <c r="H101" s="97" t="s">
        <v>7</v>
      </c>
      <c r="I101" s="95" t="s">
        <v>8</v>
      </c>
      <c r="J101" s="25"/>
    </row>
    <row r="102" spans="2:11" s="20" customFormat="1" ht="29.25" customHeight="1" x14ac:dyDescent="0.2">
      <c r="B102" s="45" t="s">
        <v>208</v>
      </c>
      <c r="C102" s="81" t="s">
        <v>27</v>
      </c>
      <c r="D102" s="99">
        <f>Deslocamento!E21/80</f>
        <v>0.27</v>
      </c>
      <c r="E102" s="28">
        <v>1</v>
      </c>
      <c r="F102" s="100">
        <v>0</v>
      </c>
      <c r="G102" s="51">
        <f>Insumos!E43</f>
        <v>60.3</v>
      </c>
      <c r="H102" s="99">
        <v>1</v>
      </c>
      <c r="I102" s="178">
        <f t="shared" ref="I102:I107" si="1">D102*E102*G102+D102*F102*H102</f>
        <v>16.28</v>
      </c>
      <c r="J102" s="22"/>
    </row>
    <row r="103" spans="2:11" s="20" customFormat="1" ht="29.25" customHeight="1" x14ac:dyDescent="0.2">
      <c r="B103" s="45" t="s">
        <v>208</v>
      </c>
      <c r="C103" s="81" t="s">
        <v>27</v>
      </c>
      <c r="D103" s="99">
        <f>Deslocamento!E21/80</f>
        <v>0.27</v>
      </c>
      <c r="E103" s="28">
        <v>1</v>
      </c>
      <c r="F103" s="100">
        <v>0</v>
      </c>
      <c r="G103" s="51">
        <f>Insumos!E43</f>
        <v>60.3</v>
      </c>
      <c r="H103" s="99">
        <v>1</v>
      </c>
      <c r="I103" s="178">
        <f t="shared" si="1"/>
        <v>16.28</v>
      </c>
      <c r="J103" s="22"/>
    </row>
    <row r="104" spans="2:11" s="20" customFormat="1" ht="42.75" customHeight="1" x14ac:dyDescent="0.2">
      <c r="B104" s="181" t="s">
        <v>209</v>
      </c>
      <c r="C104" s="81" t="s">
        <v>27</v>
      </c>
      <c r="D104" s="99">
        <f>Deslocamento!E21/80</f>
        <v>0.27</v>
      </c>
      <c r="E104" s="28">
        <v>0</v>
      </c>
      <c r="F104" s="100">
        <v>1</v>
      </c>
      <c r="G104" s="51"/>
      <c r="H104" s="51">
        <f>Insumos!E41</f>
        <v>23.67</v>
      </c>
      <c r="I104" s="178">
        <f t="shared" si="1"/>
        <v>6.39</v>
      </c>
      <c r="J104" s="289" t="s">
        <v>410</v>
      </c>
    </row>
    <row r="105" spans="2:11" s="20" customFormat="1" ht="32.25" customHeight="1" x14ac:dyDescent="0.2">
      <c r="B105" s="274" t="s">
        <v>316</v>
      </c>
      <c r="C105" s="81" t="s">
        <v>27</v>
      </c>
      <c r="D105" s="99">
        <f>Deslocamento!E21/80</f>
        <v>0.27</v>
      </c>
      <c r="E105" s="28">
        <v>0</v>
      </c>
      <c r="F105" s="100">
        <v>1</v>
      </c>
      <c r="G105" s="51"/>
      <c r="H105" s="51">
        <f>Insumos!E57</f>
        <v>17.27</v>
      </c>
      <c r="I105" s="178">
        <f t="shared" si="1"/>
        <v>4.66</v>
      </c>
      <c r="J105" s="22"/>
    </row>
    <row r="106" spans="2:11" s="20" customFormat="1" ht="24.75" customHeight="1" x14ac:dyDescent="0.2">
      <c r="B106" s="181" t="s">
        <v>312</v>
      </c>
      <c r="C106" s="81" t="s">
        <v>27</v>
      </c>
      <c r="D106" s="99">
        <f>Deslocamento!E21/80</f>
        <v>0.27</v>
      </c>
      <c r="E106" s="28">
        <v>0</v>
      </c>
      <c r="F106" s="100">
        <v>1</v>
      </c>
      <c r="G106" s="51"/>
      <c r="H106" s="51">
        <f>Insumos!E55</f>
        <v>22.39</v>
      </c>
      <c r="I106" s="178">
        <f t="shared" si="1"/>
        <v>6.05</v>
      </c>
      <c r="J106" s="289" t="s">
        <v>414</v>
      </c>
    </row>
    <row r="107" spans="2:11" s="20" customFormat="1" ht="29.25" customHeight="1" x14ac:dyDescent="0.2">
      <c r="B107" s="92" t="s">
        <v>183</v>
      </c>
      <c r="C107" s="81" t="s">
        <v>27</v>
      </c>
      <c r="D107" s="99">
        <f>Deslocamento!E21/80*3</f>
        <v>0.8</v>
      </c>
      <c r="E107" s="28">
        <v>1</v>
      </c>
      <c r="F107" s="100">
        <v>0</v>
      </c>
      <c r="G107" s="51">
        <f>Insumos!E44</f>
        <v>110.65</v>
      </c>
      <c r="H107" s="99">
        <v>1</v>
      </c>
      <c r="I107" s="178">
        <f t="shared" si="1"/>
        <v>88.52</v>
      </c>
      <c r="J107" s="22"/>
    </row>
    <row r="108" spans="2:11" s="20" customFormat="1" ht="17.25" customHeight="1" x14ac:dyDescent="0.2">
      <c r="B108" s="357" t="s">
        <v>9</v>
      </c>
      <c r="C108" s="357"/>
      <c r="D108" s="357"/>
      <c r="E108" s="357"/>
      <c r="F108" s="357"/>
      <c r="G108" s="357"/>
      <c r="H108" s="357"/>
      <c r="I108" s="86">
        <f>SUM(I102:I107)</f>
        <v>138.18</v>
      </c>
      <c r="J108" s="22"/>
    </row>
    <row r="109" spans="2:11" s="20" customFormat="1" ht="30" customHeight="1" x14ac:dyDescent="0.2">
      <c r="B109" s="358" t="s">
        <v>80</v>
      </c>
      <c r="C109" s="358"/>
      <c r="D109" s="358"/>
      <c r="E109" s="358"/>
      <c r="F109" s="358"/>
      <c r="G109" s="358"/>
      <c r="H109" s="358"/>
      <c r="I109" s="358"/>
      <c r="J109" s="23"/>
    </row>
    <row r="110" spans="2:11" s="20" customFormat="1" ht="18" customHeight="1" x14ac:dyDescent="0.2">
      <c r="B110" s="94" t="s">
        <v>2</v>
      </c>
      <c r="C110" s="33" t="s">
        <v>81</v>
      </c>
      <c r="D110" s="100" t="s">
        <v>3</v>
      </c>
      <c r="E110" s="101"/>
      <c r="F110" s="101"/>
      <c r="G110" s="101"/>
      <c r="H110" s="94" t="s">
        <v>10</v>
      </c>
      <c r="I110" s="86" t="s">
        <v>8</v>
      </c>
      <c r="J110" s="22"/>
    </row>
    <row r="111" spans="2:11" s="20" customFormat="1" ht="18" customHeight="1" x14ac:dyDescent="0.2">
      <c r="B111" s="102" t="s">
        <v>56</v>
      </c>
      <c r="C111" s="86" t="s">
        <v>39</v>
      </c>
      <c r="D111" s="99">
        <v>3</v>
      </c>
      <c r="E111" s="101"/>
      <c r="F111" s="101"/>
      <c r="G111" s="101"/>
      <c r="H111" s="51">
        <v>60</v>
      </c>
      <c r="I111" s="86">
        <f>D111*H111</f>
        <v>180</v>
      </c>
      <c r="J111" s="22"/>
    </row>
    <row r="112" spans="2:11" s="20" customFormat="1" ht="18" customHeight="1" x14ac:dyDescent="0.2">
      <c r="B112" s="357" t="s">
        <v>9</v>
      </c>
      <c r="C112" s="357"/>
      <c r="D112" s="357"/>
      <c r="E112" s="357"/>
      <c r="F112" s="357"/>
      <c r="G112" s="357"/>
      <c r="H112" s="357"/>
      <c r="I112" s="86">
        <f>SUM(I111:I111)</f>
        <v>180</v>
      </c>
      <c r="J112" s="22"/>
      <c r="K112" s="26"/>
    </row>
    <row r="113" spans="2:11" s="20" customFormat="1" ht="30" customHeight="1" x14ac:dyDescent="0.2">
      <c r="B113" s="358" t="s">
        <v>11</v>
      </c>
      <c r="C113" s="358"/>
      <c r="D113" s="358"/>
      <c r="E113" s="358"/>
      <c r="F113" s="358"/>
      <c r="G113" s="358"/>
      <c r="H113" s="358"/>
      <c r="I113" s="358"/>
      <c r="J113" s="23"/>
    </row>
    <row r="114" spans="2:11" s="20" customFormat="1" ht="15" customHeight="1" x14ac:dyDescent="0.2">
      <c r="B114" s="94" t="s">
        <v>2</v>
      </c>
      <c r="C114" s="33" t="s">
        <v>81</v>
      </c>
      <c r="D114" s="94" t="s">
        <v>3</v>
      </c>
      <c r="E114" s="285"/>
      <c r="F114" s="285"/>
      <c r="G114" s="285"/>
      <c r="H114" s="94" t="s">
        <v>10</v>
      </c>
      <c r="I114" s="86" t="s">
        <v>8</v>
      </c>
      <c r="J114" s="22"/>
    </row>
    <row r="115" spans="2:11" s="20" customFormat="1" ht="15" customHeight="1" x14ac:dyDescent="0.2">
      <c r="B115" s="103"/>
      <c r="C115" s="86" t="s">
        <v>39</v>
      </c>
      <c r="D115" s="104"/>
      <c r="E115" s="285"/>
      <c r="F115" s="285"/>
      <c r="G115" s="285"/>
      <c r="H115" s="86"/>
      <c r="I115" s="86">
        <f>D115*H115</f>
        <v>0</v>
      </c>
      <c r="J115" s="22"/>
    </row>
    <row r="116" spans="2:11" s="20" customFormat="1" ht="15" customHeight="1" x14ac:dyDescent="0.2">
      <c r="B116" s="357" t="s">
        <v>9</v>
      </c>
      <c r="C116" s="357"/>
      <c r="D116" s="357"/>
      <c r="E116" s="357"/>
      <c r="F116" s="357"/>
      <c r="G116" s="357"/>
      <c r="H116" s="357"/>
      <c r="I116" s="86">
        <f>SUM(I115:I115)</f>
        <v>0</v>
      </c>
      <c r="J116" s="22"/>
    </row>
    <row r="117" spans="2:11" s="20" customFormat="1" ht="30" customHeight="1" x14ac:dyDescent="0.2">
      <c r="B117" s="358" t="s">
        <v>26</v>
      </c>
      <c r="C117" s="358"/>
      <c r="D117" s="358"/>
      <c r="E117" s="358"/>
      <c r="F117" s="358"/>
      <c r="G117" s="358"/>
      <c r="H117" s="358"/>
      <c r="I117" s="358"/>
      <c r="J117" s="23"/>
    </row>
    <row r="118" spans="2:11" s="20" customFormat="1" ht="18" customHeight="1" x14ac:dyDescent="0.2">
      <c r="B118" s="94" t="s">
        <v>2</v>
      </c>
      <c r="C118" s="33" t="s">
        <v>81</v>
      </c>
      <c r="D118" s="100" t="s">
        <v>3</v>
      </c>
      <c r="E118" s="101"/>
      <c r="F118" s="101"/>
      <c r="G118" s="101"/>
      <c r="H118" s="94" t="s">
        <v>10</v>
      </c>
      <c r="I118" s="86" t="s">
        <v>8</v>
      </c>
      <c r="J118" s="22"/>
    </row>
    <row r="119" spans="2:11" s="20" customFormat="1" ht="18" customHeight="1" x14ac:dyDescent="0.2">
      <c r="B119" s="102" t="s">
        <v>31</v>
      </c>
      <c r="C119" s="86" t="s">
        <v>27</v>
      </c>
      <c r="D119" s="98">
        <v>9</v>
      </c>
      <c r="E119" s="101"/>
      <c r="F119" s="101"/>
      <c r="G119" s="101"/>
      <c r="H119" s="51">
        <f>Insumos!E13</f>
        <v>3.42</v>
      </c>
      <c r="I119" s="86">
        <f>D119*H119</f>
        <v>30.78</v>
      </c>
      <c r="J119" s="22"/>
    </row>
    <row r="120" spans="2:11" s="20" customFormat="1" ht="18" customHeight="1" x14ac:dyDescent="0.2">
      <c r="B120" s="335" t="s">
        <v>237</v>
      </c>
      <c r="C120" s="335"/>
      <c r="D120" s="335"/>
      <c r="E120" s="335"/>
      <c r="F120" s="335"/>
      <c r="G120" s="335"/>
      <c r="H120" s="335"/>
      <c r="I120" s="86">
        <f>SUM(I119:I119)*1.2075</f>
        <v>37.17</v>
      </c>
      <c r="J120" s="22"/>
    </row>
    <row r="121" spans="2:11" s="20" customFormat="1" ht="18" customHeight="1" x14ac:dyDescent="0.2">
      <c r="B121" s="336" t="s">
        <v>9</v>
      </c>
      <c r="C121" s="336"/>
      <c r="D121" s="336"/>
      <c r="E121" s="336"/>
      <c r="F121" s="336"/>
      <c r="G121" s="336"/>
      <c r="H121" s="336"/>
      <c r="I121" s="52">
        <f>SUM(I119:I120)</f>
        <v>67.95</v>
      </c>
      <c r="J121" s="27"/>
    </row>
    <row r="122" spans="2:11" s="20" customFormat="1" ht="18" customHeight="1" x14ac:dyDescent="0.2">
      <c r="B122" s="284" t="s">
        <v>12</v>
      </c>
      <c r="C122" s="283">
        <v>1</v>
      </c>
      <c r="D122" s="336" t="s">
        <v>13</v>
      </c>
      <c r="E122" s="336"/>
      <c r="F122" s="336"/>
      <c r="G122" s="336"/>
      <c r="H122" s="336"/>
      <c r="I122" s="52">
        <f>I121+I116+I112+I108</f>
        <v>386.13</v>
      </c>
      <c r="J122" s="27"/>
    </row>
    <row r="123" spans="2:11" s="20" customFormat="1" ht="18" customHeight="1" x14ac:dyDescent="0.2">
      <c r="B123" s="338" t="s">
        <v>14</v>
      </c>
      <c r="C123" s="338"/>
      <c r="D123" s="338"/>
      <c r="E123" s="338"/>
      <c r="F123" s="338"/>
      <c r="G123" s="338"/>
      <c r="H123" s="338"/>
      <c r="I123" s="52">
        <f>I122/C122</f>
        <v>386.13</v>
      </c>
      <c r="J123" s="27"/>
    </row>
    <row r="124" spans="2:11" s="20" customFormat="1" ht="18" customHeight="1" x14ac:dyDescent="0.2">
      <c r="B124" s="83" t="s">
        <v>88</v>
      </c>
      <c r="C124" s="7">
        <v>22.5</v>
      </c>
      <c r="D124" s="338" t="s">
        <v>33</v>
      </c>
      <c r="E124" s="338"/>
      <c r="F124" s="338"/>
      <c r="G124" s="338"/>
      <c r="H124" s="338"/>
      <c r="I124" s="52">
        <f>C124/100*I123</f>
        <v>86.88</v>
      </c>
      <c r="J124" s="27"/>
    </row>
    <row r="125" spans="2:11" s="20" customFormat="1" ht="30" customHeight="1" x14ac:dyDescent="0.2">
      <c r="B125" s="332" t="s">
        <v>15</v>
      </c>
      <c r="C125" s="332"/>
      <c r="D125" s="332"/>
      <c r="E125" s="332"/>
      <c r="F125" s="332"/>
      <c r="G125" s="332"/>
      <c r="H125" s="332"/>
      <c r="I125" s="295">
        <f>SUM(I123:I124)</f>
        <v>473.01</v>
      </c>
      <c r="J125" s="22"/>
      <c r="K125" s="18"/>
    </row>
    <row r="126" spans="2:11" ht="15.95" customHeight="1" x14ac:dyDescent="0.2"/>
    <row r="127" spans="2:11" ht="15.95" customHeight="1" x14ac:dyDescent="0.2"/>
    <row r="128" spans="2:11" ht="60.75" customHeight="1" x14ac:dyDescent="0.2">
      <c r="B128" s="325"/>
      <c r="C128" s="325"/>
      <c r="D128" s="325"/>
      <c r="E128" s="325"/>
      <c r="F128" s="325"/>
      <c r="G128" s="325"/>
      <c r="H128" s="325"/>
      <c r="I128" s="325"/>
    </row>
    <row r="129" spans="2:10" s="26" customFormat="1" ht="30" customHeight="1" x14ac:dyDescent="0.2">
      <c r="B129" s="79" t="s">
        <v>42</v>
      </c>
      <c r="C129" s="79" t="str">
        <f>'Serviços '!B20</f>
        <v>1.4</v>
      </c>
      <c r="D129" s="326" t="s">
        <v>0</v>
      </c>
      <c r="E129" s="326"/>
      <c r="F129" s="326"/>
      <c r="G129" s="326"/>
      <c r="H129" s="326"/>
      <c r="I129" s="326"/>
      <c r="J129" s="21"/>
    </row>
    <row r="130" spans="2:10" s="20" customFormat="1" ht="30.75" customHeight="1" x14ac:dyDescent="0.2">
      <c r="B130" s="327" t="s">
        <v>239</v>
      </c>
      <c r="C130" s="327"/>
      <c r="D130" s="327"/>
      <c r="E130" s="327"/>
      <c r="F130" s="327"/>
      <c r="G130" s="327"/>
      <c r="H130" s="328" t="s">
        <v>420</v>
      </c>
      <c r="I130" s="328"/>
      <c r="J130" s="22"/>
    </row>
    <row r="131" spans="2:10" s="26" customFormat="1" ht="30" customHeight="1" x14ac:dyDescent="0.2">
      <c r="B131" s="359" t="s">
        <v>214</v>
      </c>
      <c r="C131" s="359"/>
      <c r="D131" s="359"/>
      <c r="E131" s="359"/>
      <c r="F131" s="359"/>
      <c r="G131" s="359"/>
      <c r="H131" s="102" t="s">
        <v>1</v>
      </c>
      <c r="I131" s="86" t="s">
        <v>39</v>
      </c>
    </row>
    <row r="132" spans="2:10" s="26" customFormat="1" ht="30" customHeight="1" x14ac:dyDescent="0.2">
      <c r="B132" s="358" t="s">
        <v>18</v>
      </c>
      <c r="C132" s="358"/>
      <c r="D132" s="358"/>
      <c r="E132" s="358"/>
      <c r="F132" s="358"/>
      <c r="G132" s="358"/>
      <c r="H132" s="358"/>
      <c r="I132" s="358"/>
      <c r="J132" s="23"/>
    </row>
    <row r="133" spans="2:10" s="78" customFormat="1" ht="29.25" customHeight="1" x14ac:dyDescent="0.2">
      <c r="B133" s="80" t="s">
        <v>2</v>
      </c>
      <c r="C133" s="95" t="s">
        <v>81</v>
      </c>
      <c r="D133" s="96" t="s">
        <v>3</v>
      </c>
      <c r="E133" s="96" t="s">
        <v>4</v>
      </c>
      <c r="F133" s="96" t="s">
        <v>5</v>
      </c>
      <c r="G133" s="97" t="s">
        <v>6</v>
      </c>
      <c r="H133" s="97" t="s">
        <v>7</v>
      </c>
      <c r="I133" s="95" t="s">
        <v>8</v>
      </c>
      <c r="J133" s="25"/>
    </row>
    <row r="134" spans="2:10" s="26" customFormat="1" ht="15" customHeight="1" x14ac:dyDescent="0.2">
      <c r="B134" s="286"/>
      <c r="C134" s="86"/>
      <c r="D134" s="98"/>
      <c r="E134" s="98"/>
      <c r="F134" s="98"/>
      <c r="G134" s="99"/>
      <c r="H134" s="99"/>
      <c r="I134" s="86">
        <f>D134*E134*G134+D134*F134*H134</f>
        <v>0</v>
      </c>
      <c r="J134" s="22"/>
    </row>
    <row r="135" spans="2:10" s="26" customFormat="1" ht="15" customHeight="1" x14ac:dyDescent="0.2">
      <c r="B135" s="357" t="s">
        <v>9</v>
      </c>
      <c r="C135" s="357"/>
      <c r="D135" s="357"/>
      <c r="E135" s="357"/>
      <c r="F135" s="357"/>
      <c r="G135" s="357"/>
      <c r="H135" s="357"/>
      <c r="I135" s="86">
        <f>SUM(I134:I134)</f>
        <v>0</v>
      </c>
      <c r="J135" s="22"/>
    </row>
    <row r="136" spans="2:10" s="26" customFormat="1" ht="30" customHeight="1" x14ac:dyDescent="0.2">
      <c r="B136" s="358" t="s">
        <v>80</v>
      </c>
      <c r="C136" s="358"/>
      <c r="D136" s="358"/>
      <c r="E136" s="358"/>
      <c r="F136" s="358"/>
      <c r="G136" s="358"/>
      <c r="H136" s="358"/>
      <c r="I136" s="358"/>
      <c r="J136" s="23"/>
    </row>
    <row r="137" spans="2:10" s="26" customFormat="1" ht="18" customHeight="1" x14ac:dyDescent="0.2">
      <c r="B137" s="282" t="s">
        <v>2</v>
      </c>
      <c r="C137" s="86" t="s">
        <v>81</v>
      </c>
      <c r="D137" s="100" t="s">
        <v>3</v>
      </c>
      <c r="E137" s="101"/>
      <c r="F137" s="101"/>
      <c r="G137" s="101"/>
      <c r="H137" s="94" t="s">
        <v>10</v>
      </c>
      <c r="I137" s="86" t="s">
        <v>8</v>
      </c>
      <c r="J137" s="22"/>
    </row>
    <row r="138" spans="2:10" s="26" customFormat="1" ht="18" customHeight="1" x14ac:dyDescent="0.2">
      <c r="B138" s="286" t="s">
        <v>36</v>
      </c>
      <c r="C138" s="86" t="s">
        <v>37</v>
      </c>
      <c r="D138" s="99">
        <v>1</v>
      </c>
      <c r="E138" s="101"/>
      <c r="F138" s="101"/>
      <c r="G138" s="101"/>
      <c r="H138" s="86">
        <f>Insumos!E38</f>
        <v>6.47</v>
      </c>
      <c r="I138" s="86">
        <f t="shared" ref="I138:I152" si="2">D138*H138</f>
        <v>6.47</v>
      </c>
      <c r="J138" s="22"/>
    </row>
    <row r="139" spans="2:10" s="26" customFormat="1" ht="18" customHeight="1" x14ac:dyDescent="0.2">
      <c r="B139" s="286" t="s">
        <v>71</v>
      </c>
      <c r="C139" s="86" t="s">
        <v>38</v>
      </c>
      <c r="D139" s="99">
        <v>6</v>
      </c>
      <c r="E139" s="101"/>
      <c r="F139" s="101"/>
      <c r="G139" s="101"/>
      <c r="H139" s="86">
        <f>Insumos!E23</f>
        <v>7.95</v>
      </c>
      <c r="I139" s="86">
        <f t="shared" si="2"/>
        <v>47.7</v>
      </c>
      <c r="J139" s="22"/>
    </row>
    <row r="140" spans="2:10" s="26" customFormat="1" ht="18" customHeight="1" x14ac:dyDescent="0.2">
      <c r="B140" s="286" t="s">
        <v>70</v>
      </c>
      <c r="C140" s="86" t="s">
        <v>38</v>
      </c>
      <c r="D140" s="99">
        <v>6</v>
      </c>
      <c r="E140" s="101"/>
      <c r="F140" s="101"/>
      <c r="G140" s="101"/>
      <c r="H140" s="86">
        <f>Insumos!E24</f>
        <v>2.71</v>
      </c>
      <c r="I140" s="86">
        <f t="shared" si="2"/>
        <v>16.260000000000002</v>
      </c>
      <c r="J140" s="22"/>
    </row>
    <row r="141" spans="2:10" s="26" customFormat="1" ht="18" customHeight="1" x14ac:dyDescent="0.2">
      <c r="B141" s="286" t="s">
        <v>69</v>
      </c>
      <c r="C141" s="86" t="s">
        <v>39</v>
      </c>
      <c r="D141" s="99">
        <v>6</v>
      </c>
      <c r="E141" s="101"/>
      <c r="F141" s="101"/>
      <c r="G141" s="101"/>
      <c r="H141" s="86">
        <f>Insumos!E22</f>
        <v>4.9800000000000004</v>
      </c>
      <c r="I141" s="86">
        <f t="shared" si="2"/>
        <v>29.88</v>
      </c>
      <c r="J141" s="22"/>
    </row>
    <row r="142" spans="2:10" s="26" customFormat="1" ht="18" customHeight="1" x14ac:dyDescent="0.2">
      <c r="B142" s="286" t="s">
        <v>17</v>
      </c>
      <c r="C142" s="86" t="s">
        <v>39</v>
      </c>
      <c r="D142" s="99">
        <v>3</v>
      </c>
      <c r="E142" s="101"/>
      <c r="F142" s="101"/>
      <c r="G142" s="101"/>
      <c r="H142" s="86">
        <f>Insumos!E25</f>
        <v>10.49</v>
      </c>
      <c r="I142" s="86">
        <f t="shared" si="2"/>
        <v>31.47</v>
      </c>
      <c r="J142" s="22"/>
    </row>
    <row r="143" spans="2:10" s="26" customFormat="1" ht="18" customHeight="1" x14ac:dyDescent="0.2">
      <c r="B143" s="286" t="s">
        <v>68</v>
      </c>
      <c r="C143" s="86" t="s">
        <v>39</v>
      </c>
      <c r="D143" s="99">
        <v>1</v>
      </c>
      <c r="E143" s="101"/>
      <c r="F143" s="101"/>
      <c r="G143" s="101"/>
      <c r="H143" s="86">
        <f>Insumos!E26</f>
        <v>60</v>
      </c>
      <c r="I143" s="86">
        <f t="shared" si="2"/>
        <v>60</v>
      </c>
      <c r="J143" s="22"/>
    </row>
    <row r="144" spans="2:10" s="26" customFormat="1" ht="18" customHeight="1" x14ac:dyDescent="0.2">
      <c r="B144" s="286" t="s">
        <v>67</v>
      </c>
      <c r="C144" s="86" t="s">
        <v>39</v>
      </c>
      <c r="D144" s="99">
        <v>2</v>
      </c>
      <c r="E144" s="101"/>
      <c r="F144" s="101"/>
      <c r="G144" s="101"/>
      <c r="H144" s="86">
        <f>Insumos!E27</f>
        <v>6.9</v>
      </c>
      <c r="I144" s="86">
        <f t="shared" si="2"/>
        <v>13.8</v>
      </c>
      <c r="J144" s="22"/>
    </row>
    <row r="145" spans="2:10" s="26" customFormat="1" ht="18" customHeight="1" x14ac:dyDescent="0.2">
      <c r="B145" s="286" t="s">
        <v>66</v>
      </c>
      <c r="C145" s="86" t="s">
        <v>39</v>
      </c>
      <c r="D145" s="99">
        <v>1</v>
      </c>
      <c r="E145" s="101"/>
      <c r="F145" s="101"/>
      <c r="G145" s="101"/>
      <c r="H145" s="86">
        <f>Insumos!E46</f>
        <v>198</v>
      </c>
      <c r="I145" s="86">
        <f t="shared" si="2"/>
        <v>198</v>
      </c>
      <c r="J145" s="22"/>
    </row>
    <row r="146" spans="2:10" s="26" customFormat="1" ht="18" customHeight="1" x14ac:dyDescent="0.2">
      <c r="B146" s="286" t="s">
        <v>65</v>
      </c>
      <c r="C146" s="86" t="s">
        <v>39</v>
      </c>
      <c r="D146" s="99">
        <v>2</v>
      </c>
      <c r="E146" s="101"/>
      <c r="F146" s="101"/>
      <c r="G146" s="101"/>
      <c r="H146" s="86">
        <f>Insumos!E47</f>
        <v>6.36</v>
      </c>
      <c r="I146" s="86">
        <f t="shared" si="2"/>
        <v>12.72</v>
      </c>
      <c r="J146" s="22"/>
    </row>
    <row r="147" spans="2:10" s="26" customFormat="1" ht="18" customHeight="1" x14ac:dyDescent="0.2">
      <c r="B147" s="286" t="s">
        <v>40</v>
      </c>
      <c r="C147" s="86" t="s">
        <v>39</v>
      </c>
      <c r="D147" s="99">
        <v>2</v>
      </c>
      <c r="E147" s="101"/>
      <c r="F147" s="101"/>
      <c r="G147" s="101"/>
      <c r="H147" s="86">
        <f>Insumos!E48</f>
        <v>4.5599999999999996</v>
      </c>
      <c r="I147" s="86">
        <f t="shared" si="2"/>
        <v>9.1199999999999992</v>
      </c>
      <c r="J147" s="22"/>
    </row>
    <row r="148" spans="2:10" s="26" customFormat="1" ht="18" customHeight="1" x14ac:dyDescent="0.2">
      <c r="B148" s="286" t="s">
        <v>64</v>
      </c>
      <c r="C148" s="86" t="s">
        <v>39</v>
      </c>
      <c r="D148" s="99">
        <v>4</v>
      </c>
      <c r="E148" s="101"/>
      <c r="F148" s="101"/>
      <c r="G148" s="101"/>
      <c r="H148" s="86">
        <f>Insumos!E28</f>
        <v>6.8</v>
      </c>
      <c r="I148" s="86">
        <f t="shared" si="2"/>
        <v>27.2</v>
      </c>
      <c r="J148" s="22"/>
    </row>
    <row r="149" spans="2:10" s="26" customFormat="1" ht="18" customHeight="1" x14ac:dyDescent="0.2">
      <c r="B149" s="286" t="s">
        <v>63</v>
      </c>
      <c r="C149" s="86" t="s">
        <v>39</v>
      </c>
      <c r="D149" s="99">
        <v>4</v>
      </c>
      <c r="E149" s="101"/>
      <c r="F149" s="101"/>
      <c r="G149" s="101"/>
      <c r="H149" s="86">
        <f>Insumos!E29</f>
        <v>6.39</v>
      </c>
      <c r="I149" s="86">
        <f t="shared" si="2"/>
        <v>25.56</v>
      </c>
      <c r="J149" s="22"/>
    </row>
    <row r="150" spans="2:10" s="26" customFormat="1" ht="18" customHeight="1" x14ac:dyDescent="0.2">
      <c r="B150" s="286" t="s">
        <v>62</v>
      </c>
      <c r="C150" s="86" t="s">
        <v>39</v>
      </c>
      <c r="D150" s="99">
        <v>4</v>
      </c>
      <c r="E150" s="101"/>
      <c r="F150" s="101"/>
      <c r="G150" s="101"/>
      <c r="H150" s="86">
        <f>Insumos!E30</f>
        <v>2.5</v>
      </c>
      <c r="I150" s="86">
        <f t="shared" si="2"/>
        <v>10</v>
      </c>
      <c r="J150" s="22"/>
    </row>
    <row r="151" spans="2:10" s="26" customFormat="1" ht="18" customHeight="1" x14ac:dyDescent="0.2">
      <c r="B151" s="286" t="s">
        <v>61</v>
      </c>
      <c r="C151" s="86" t="s">
        <v>39</v>
      </c>
      <c r="D151" s="99">
        <v>4</v>
      </c>
      <c r="E151" s="101"/>
      <c r="F151" s="101"/>
      <c r="G151" s="101"/>
      <c r="H151" s="86">
        <f>Insumos!E31</f>
        <v>1.02</v>
      </c>
      <c r="I151" s="86">
        <f t="shared" si="2"/>
        <v>4.08</v>
      </c>
      <c r="J151" s="22"/>
    </row>
    <row r="152" spans="2:10" s="26" customFormat="1" ht="18" customHeight="1" x14ac:dyDescent="0.2">
      <c r="B152" s="286" t="s">
        <v>60</v>
      </c>
      <c r="C152" s="86" t="s">
        <v>79</v>
      </c>
      <c r="D152" s="99">
        <v>7.2</v>
      </c>
      <c r="E152" s="101"/>
      <c r="F152" s="101"/>
      <c r="G152" s="101"/>
      <c r="H152" s="86">
        <f>Insumos!E32</f>
        <v>12.88</v>
      </c>
      <c r="I152" s="86">
        <f t="shared" si="2"/>
        <v>92.74</v>
      </c>
      <c r="J152" s="22"/>
    </row>
    <row r="153" spans="2:10" s="26" customFormat="1" ht="18" customHeight="1" x14ac:dyDescent="0.2">
      <c r="B153" s="286" t="s">
        <v>59</v>
      </c>
      <c r="C153" s="86" t="s">
        <v>39</v>
      </c>
      <c r="D153" s="99">
        <v>1</v>
      </c>
      <c r="E153" s="101"/>
      <c r="F153" s="101"/>
      <c r="G153" s="101"/>
      <c r="H153" s="86">
        <f>Insumos!E33</f>
        <v>23.03</v>
      </c>
      <c r="I153" s="86">
        <f>D153*H153</f>
        <v>23.03</v>
      </c>
      <c r="J153" s="22"/>
    </row>
    <row r="154" spans="2:10" s="26" customFormat="1" ht="18" customHeight="1" x14ac:dyDescent="0.2">
      <c r="B154" s="357" t="s">
        <v>9</v>
      </c>
      <c r="C154" s="357"/>
      <c r="D154" s="357"/>
      <c r="E154" s="357"/>
      <c r="F154" s="357"/>
      <c r="G154" s="357"/>
      <c r="H154" s="357"/>
      <c r="I154" s="86">
        <f>SUM(I138:I153)</f>
        <v>608.03</v>
      </c>
      <c r="J154" s="22"/>
    </row>
    <row r="155" spans="2:10" s="26" customFormat="1" ht="30" customHeight="1" x14ac:dyDescent="0.2">
      <c r="B155" s="358" t="s">
        <v>11</v>
      </c>
      <c r="C155" s="358"/>
      <c r="D155" s="358"/>
      <c r="E155" s="358"/>
      <c r="F155" s="358"/>
      <c r="G155" s="358"/>
      <c r="H155" s="358"/>
      <c r="I155" s="358"/>
      <c r="J155" s="23"/>
    </row>
    <row r="156" spans="2:10" s="26" customFormat="1" ht="18" customHeight="1" x14ac:dyDescent="0.2">
      <c r="B156" s="282" t="s">
        <v>2</v>
      </c>
      <c r="C156" s="86" t="s">
        <v>81</v>
      </c>
      <c r="D156" s="94" t="s">
        <v>3</v>
      </c>
      <c r="E156" s="285"/>
      <c r="F156" s="285"/>
      <c r="G156" s="285"/>
      <c r="H156" s="94" t="s">
        <v>10</v>
      </c>
      <c r="I156" s="86" t="s">
        <v>8</v>
      </c>
      <c r="J156" s="22"/>
    </row>
    <row r="157" spans="2:10" s="26" customFormat="1" ht="18" customHeight="1" x14ac:dyDescent="0.2">
      <c r="B157" s="103" t="s">
        <v>182</v>
      </c>
      <c r="C157" s="86" t="s">
        <v>29</v>
      </c>
      <c r="D157" s="104">
        <v>12</v>
      </c>
      <c r="E157" s="285"/>
      <c r="F157" s="285"/>
      <c r="G157" s="285"/>
      <c r="H157" s="86">
        <v>300</v>
      </c>
      <c r="I157" s="86">
        <f>D157*H157</f>
        <v>3600</v>
      </c>
      <c r="J157" s="22"/>
    </row>
    <row r="158" spans="2:10" s="26" customFormat="1" ht="18" customHeight="1" x14ac:dyDescent="0.2">
      <c r="B158" s="357" t="s">
        <v>9</v>
      </c>
      <c r="C158" s="357"/>
      <c r="D158" s="357"/>
      <c r="E158" s="357"/>
      <c r="F158" s="357"/>
      <c r="G158" s="357"/>
      <c r="H158" s="357"/>
      <c r="I158" s="86">
        <f>SUM(I157:I157)</f>
        <v>3600</v>
      </c>
      <c r="J158" s="22"/>
    </row>
    <row r="159" spans="2:10" s="26" customFormat="1" ht="30" customHeight="1" x14ac:dyDescent="0.2">
      <c r="B159" s="358" t="s">
        <v>26</v>
      </c>
      <c r="C159" s="358"/>
      <c r="D159" s="358"/>
      <c r="E159" s="358"/>
      <c r="F159" s="358"/>
      <c r="G159" s="358"/>
      <c r="H159" s="358"/>
      <c r="I159" s="358"/>
      <c r="J159" s="23"/>
    </row>
    <row r="160" spans="2:10" s="26" customFormat="1" ht="18" customHeight="1" x14ac:dyDescent="0.2">
      <c r="B160" s="282" t="s">
        <v>2</v>
      </c>
      <c r="C160" s="86" t="s">
        <v>81</v>
      </c>
      <c r="D160" s="100" t="s">
        <v>3</v>
      </c>
      <c r="E160" s="101"/>
      <c r="F160" s="101"/>
      <c r="G160" s="101"/>
      <c r="H160" s="94" t="s">
        <v>10</v>
      </c>
      <c r="I160" s="86" t="s">
        <v>8</v>
      </c>
      <c r="J160" s="22"/>
    </row>
    <row r="161" spans="2:10" s="26" customFormat="1" ht="18" customHeight="1" x14ac:dyDescent="0.2">
      <c r="B161" s="286" t="s">
        <v>30</v>
      </c>
      <c r="C161" s="86" t="s">
        <v>27</v>
      </c>
      <c r="D161" s="98">
        <v>6</v>
      </c>
      <c r="E161" s="101"/>
      <c r="F161" s="101"/>
      <c r="G161" s="101"/>
      <c r="H161" s="86">
        <f>Insumos!E11</f>
        <v>4.55</v>
      </c>
      <c r="I161" s="86">
        <f>D161*H161</f>
        <v>27.3</v>
      </c>
      <c r="J161" s="22"/>
    </row>
    <row r="162" spans="2:10" s="26" customFormat="1" ht="18" customHeight="1" x14ac:dyDescent="0.2">
      <c r="B162" s="286" t="s">
        <v>31</v>
      </c>
      <c r="C162" s="86" t="s">
        <v>27</v>
      </c>
      <c r="D162" s="98">
        <v>8</v>
      </c>
      <c r="E162" s="101"/>
      <c r="F162" s="101"/>
      <c r="G162" s="101"/>
      <c r="H162" s="86">
        <f>Insumos!E13</f>
        <v>3.42</v>
      </c>
      <c r="I162" s="86">
        <f>D162*H162</f>
        <v>27.36</v>
      </c>
      <c r="J162" s="22"/>
    </row>
    <row r="163" spans="2:10" s="20" customFormat="1" ht="18" customHeight="1" x14ac:dyDescent="0.2">
      <c r="B163" s="335" t="s">
        <v>237</v>
      </c>
      <c r="C163" s="335"/>
      <c r="D163" s="335"/>
      <c r="E163" s="335"/>
      <c r="F163" s="335"/>
      <c r="G163" s="335"/>
      <c r="H163" s="335"/>
      <c r="I163" s="86">
        <f>SUM(I161:I162)*1.2075</f>
        <v>66</v>
      </c>
      <c r="J163" s="22"/>
    </row>
    <row r="164" spans="2:10" s="20" customFormat="1" ht="18" customHeight="1" x14ac:dyDescent="0.2">
      <c r="B164" s="336" t="s">
        <v>9</v>
      </c>
      <c r="C164" s="336"/>
      <c r="D164" s="336"/>
      <c r="E164" s="336"/>
      <c r="F164" s="336"/>
      <c r="G164" s="336"/>
      <c r="H164" s="336"/>
      <c r="I164" s="52">
        <f>SUM(I161:I163)</f>
        <v>120.66</v>
      </c>
      <c r="J164" s="27"/>
    </row>
    <row r="165" spans="2:10" s="20" customFormat="1" ht="18" customHeight="1" x14ac:dyDescent="0.2">
      <c r="B165" s="284" t="s">
        <v>12</v>
      </c>
      <c r="C165" s="283">
        <v>1</v>
      </c>
      <c r="D165" s="336" t="s">
        <v>13</v>
      </c>
      <c r="E165" s="336"/>
      <c r="F165" s="336"/>
      <c r="G165" s="336"/>
      <c r="H165" s="336"/>
      <c r="I165" s="52">
        <f>I135+I158+I154+I164</f>
        <v>4328.6899999999996</v>
      </c>
      <c r="J165" s="27"/>
    </row>
    <row r="166" spans="2:10" s="20" customFormat="1" ht="18" customHeight="1" x14ac:dyDescent="0.2">
      <c r="B166" s="338" t="s">
        <v>14</v>
      </c>
      <c r="C166" s="338"/>
      <c r="D166" s="338"/>
      <c r="E166" s="338"/>
      <c r="F166" s="338"/>
      <c r="G166" s="338"/>
      <c r="H166" s="338"/>
      <c r="I166" s="52">
        <f>I165/C165</f>
        <v>4328.6899999999996</v>
      </c>
      <c r="J166" s="27"/>
    </row>
    <row r="167" spans="2:10" s="20" customFormat="1" ht="18" customHeight="1" x14ac:dyDescent="0.2">
      <c r="B167" s="83" t="s">
        <v>88</v>
      </c>
      <c r="C167" s="7">
        <v>22.5</v>
      </c>
      <c r="D167" s="338" t="s">
        <v>33</v>
      </c>
      <c r="E167" s="338"/>
      <c r="F167" s="338"/>
      <c r="G167" s="338"/>
      <c r="H167" s="338"/>
      <c r="I167" s="52">
        <f>C167/100*I166</f>
        <v>973.96</v>
      </c>
      <c r="J167" s="27"/>
    </row>
    <row r="168" spans="2:10" s="26" customFormat="1" ht="30" customHeight="1" x14ac:dyDescent="0.2">
      <c r="B168" s="332" t="s">
        <v>15</v>
      </c>
      <c r="C168" s="332"/>
      <c r="D168" s="332"/>
      <c r="E168" s="332"/>
      <c r="F168" s="332"/>
      <c r="G168" s="332"/>
      <c r="H168" s="332"/>
      <c r="I168" s="295">
        <f>SUM(I166:I167)</f>
        <v>5302.65</v>
      </c>
      <c r="J168" s="22"/>
    </row>
    <row r="171" spans="2:10" ht="60.75" customHeight="1" x14ac:dyDescent="0.2">
      <c r="B171" s="325"/>
      <c r="C171" s="325"/>
      <c r="D171" s="325"/>
      <c r="E171" s="325"/>
      <c r="F171" s="325"/>
      <c r="G171" s="325"/>
      <c r="H171" s="325"/>
      <c r="I171" s="325"/>
    </row>
    <row r="172" spans="2:10" s="26" customFormat="1" ht="30" customHeight="1" x14ac:dyDescent="0.2">
      <c r="B172" s="79" t="s">
        <v>42</v>
      </c>
      <c r="C172" s="79" t="str">
        <f>'Serviços '!B21</f>
        <v>1.5</v>
      </c>
      <c r="D172" s="326" t="s">
        <v>0</v>
      </c>
      <c r="E172" s="326"/>
      <c r="F172" s="326"/>
      <c r="G172" s="326"/>
      <c r="H172" s="326"/>
      <c r="I172" s="326"/>
      <c r="J172" s="21"/>
    </row>
    <row r="173" spans="2:10" s="20" customFormat="1" ht="30.75" customHeight="1" x14ac:dyDescent="0.2">
      <c r="B173" s="327" t="s">
        <v>239</v>
      </c>
      <c r="C173" s="327"/>
      <c r="D173" s="327"/>
      <c r="E173" s="327"/>
      <c r="F173" s="327"/>
      <c r="G173" s="327"/>
      <c r="H173" s="328" t="s">
        <v>420</v>
      </c>
      <c r="I173" s="328"/>
      <c r="J173" s="22"/>
    </row>
    <row r="174" spans="2:10" s="26" customFormat="1" ht="30" customHeight="1" x14ac:dyDescent="0.2">
      <c r="B174" s="359" t="s">
        <v>215</v>
      </c>
      <c r="C174" s="359"/>
      <c r="D174" s="359"/>
      <c r="E174" s="359"/>
      <c r="F174" s="359"/>
      <c r="G174" s="359"/>
      <c r="H174" s="94" t="s">
        <v>1</v>
      </c>
      <c r="I174" s="86" t="s">
        <v>29</v>
      </c>
      <c r="J174" s="84"/>
    </row>
    <row r="175" spans="2:10" s="26" customFormat="1" ht="30" customHeight="1" x14ac:dyDescent="0.2">
      <c r="B175" s="358" t="s">
        <v>18</v>
      </c>
      <c r="C175" s="358"/>
      <c r="D175" s="358"/>
      <c r="E175" s="358"/>
      <c r="F175" s="358"/>
      <c r="G175" s="358"/>
      <c r="H175" s="358"/>
      <c r="I175" s="358"/>
      <c r="J175" s="23"/>
    </row>
    <row r="176" spans="2:10" s="26" customFormat="1" ht="32.25" customHeight="1" x14ac:dyDescent="0.2">
      <c r="B176" s="80" t="s">
        <v>2</v>
      </c>
      <c r="C176" s="95" t="s">
        <v>81</v>
      </c>
      <c r="D176" s="96" t="s">
        <v>3</v>
      </c>
      <c r="E176" s="96" t="s">
        <v>4</v>
      </c>
      <c r="F176" s="96" t="s">
        <v>5</v>
      </c>
      <c r="G176" s="97" t="s">
        <v>6</v>
      </c>
      <c r="H176" s="97" t="s">
        <v>7</v>
      </c>
      <c r="I176" s="95" t="s">
        <v>8</v>
      </c>
      <c r="J176" s="22"/>
    </row>
    <row r="177" spans="2:11" s="26" customFormat="1" ht="18" customHeight="1" x14ac:dyDescent="0.2">
      <c r="B177" s="286" t="s">
        <v>358</v>
      </c>
      <c r="C177" s="86" t="s">
        <v>29</v>
      </c>
      <c r="D177" s="98">
        <v>2</v>
      </c>
      <c r="E177" s="98"/>
      <c r="F177" s="98"/>
      <c r="G177" s="52">
        <f>Veiculo!D45</f>
        <v>2042.27</v>
      </c>
      <c r="H177" s="99"/>
      <c r="I177" s="86">
        <f>D177*G177</f>
        <v>4084.54</v>
      </c>
      <c r="J177" s="22"/>
    </row>
    <row r="178" spans="2:11" s="26" customFormat="1" ht="18" customHeight="1" x14ac:dyDescent="0.2">
      <c r="B178" s="286" t="s">
        <v>281</v>
      </c>
      <c r="C178" s="86" t="s">
        <v>29</v>
      </c>
      <c r="D178" s="98">
        <v>1</v>
      </c>
      <c r="E178" s="98"/>
      <c r="F178" s="98"/>
      <c r="G178" s="52">
        <f>Insumos!E53</f>
        <v>1000</v>
      </c>
      <c r="H178" s="99"/>
      <c r="I178" s="86">
        <f t="shared" ref="I178:I179" si="3">D178*G178</f>
        <v>1000</v>
      </c>
      <c r="J178" s="22"/>
    </row>
    <row r="179" spans="2:11" s="26" customFormat="1" ht="18" customHeight="1" x14ac:dyDescent="0.2">
      <c r="B179" s="286" t="s">
        <v>283</v>
      </c>
      <c r="C179" s="86" t="s">
        <v>29</v>
      </c>
      <c r="D179" s="98">
        <v>0.3</v>
      </c>
      <c r="E179" s="98"/>
      <c r="F179" s="98"/>
      <c r="G179" s="52">
        <f>Insumos!E54</f>
        <v>1200</v>
      </c>
      <c r="H179" s="99"/>
      <c r="I179" s="86">
        <f t="shared" si="3"/>
        <v>360</v>
      </c>
      <c r="J179" s="22"/>
    </row>
    <row r="180" spans="2:11" s="26" customFormat="1" ht="18" customHeight="1" x14ac:dyDescent="0.2">
      <c r="B180" s="357" t="s">
        <v>9</v>
      </c>
      <c r="C180" s="357"/>
      <c r="D180" s="357"/>
      <c r="E180" s="357"/>
      <c r="F180" s="357"/>
      <c r="G180" s="357"/>
      <c r="H180" s="357"/>
      <c r="I180" s="86">
        <f>SUM(I177:I179)</f>
        <v>5444.54</v>
      </c>
      <c r="J180" s="85"/>
    </row>
    <row r="181" spans="2:11" s="26" customFormat="1" ht="30" customHeight="1" x14ac:dyDescent="0.2">
      <c r="B181" s="358" t="s">
        <v>80</v>
      </c>
      <c r="C181" s="358"/>
      <c r="D181" s="358"/>
      <c r="E181" s="358"/>
      <c r="F181" s="358"/>
      <c r="G181" s="358"/>
      <c r="H181" s="358"/>
      <c r="I181" s="358"/>
      <c r="J181" s="23"/>
    </row>
    <row r="182" spans="2:11" s="26" customFormat="1" ht="18" customHeight="1" x14ac:dyDescent="0.2">
      <c r="B182" s="94" t="s">
        <v>2</v>
      </c>
      <c r="C182" s="86" t="s">
        <v>81</v>
      </c>
      <c r="D182" s="100" t="s">
        <v>3</v>
      </c>
      <c r="E182" s="101"/>
      <c r="F182" s="101"/>
      <c r="G182" s="101"/>
      <c r="H182" s="94" t="s">
        <v>10</v>
      </c>
      <c r="I182" s="86" t="s">
        <v>8</v>
      </c>
      <c r="J182" s="22"/>
    </row>
    <row r="183" spans="2:11" s="26" customFormat="1" ht="18" customHeight="1" x14ac:dyDescent="0.2">
      <c r="B183" s="102" t="s">
        <v>169</v>
      </c>
      <c r="C183" s="86" t="s">
        <v>29</v>
      </c>
      <c r="D183" s="99">
        <v>1</v>
      </c>
      <c r="E183" s="101"/>
      <c r="F183" s="101"/>
      <c r="G183" s="101"/>
      <c r="H183" s="86">
        <f>250/6</f>
        <v>41.67</v>
      </c>
      <c r="I183" s="86">
        <f>D183*H183</f>
        <v>41.67</v>
      </c>
      <c r="J183" s="22"/>
    </row>
    <row r="184" spans="2:11" s="26" customFormat="1" ht="18" customHeight="1" x14ac:dyDescent="0.2">
      <c r="B184" s="102" t="s">
        <v>58</v>
      </c>
      <c r="C184" s="86" t="s">
        <v>29</v>
      </c>
      <c r="D184" s="99">
        <v>1</v>
      </c>
      <c r="E184" s="101"/>
      <c r="F184" s="101"/>
      <c r="G184" s="101"/>
      <c r="H184" s="86">
        <f>120/6</f>
        <v>20</v>
      </c>
      <c r="I184" s="86">
        <f>D184*H184</f>
        <v>20</v>
      </c>
      <c r="J184" s="22"/>
    </row>
    <row r="185" spans="2:11" s="26" customFormat="1" ht="18" customHeight="1" x14ac:dyDescent="0.2">
      <c r="B185" s="102" t="s">
        <v>57</v>
      </c>
      <c r="C185" s="86" t="s">
        <v>29</v>
      </c>
      <c r="D185" s="99">
        <v>1</v>
      </c>
      <c r="E185" s="101"/>
      <c r="F185" s="101"/>
      <c r="G185" s="101"/>
      <c r="H185" s="298">
        <v>250</v>
      </c>
      <c r="I185" s="86">
        <f>D185*H185</f>
        <v>250</v>
      </c>
      <c r="J185" s="22"/>
    </row>
    <row r="186" spans="2:11" s="26" customFormat="1" ht="18" customHeight="1" x14ac:dyDescent="0.2">
      <c r="B186" s="357" t="s">
        <v>9</v>
      </c>
      <c r="C186" s="357"/>
      <c r="D186" s="357"/>
      <c r="E186" s="357"/>
      <c r="F186" s="357"/>
      <c r="G186" s="357"/>
      <c r="H186" s="357"/>
      <c r="I186" s="86">
        <f>SUM(I183:I185)</f>
        <v>311.67</v>
      </c>
      <c r="J186" s="85"/>
    </row>
    <row r="187" spans="2:11" s="26" customFormat="1" ht="30" customHeight="1" x14ac:dyDescent="0.2">
      <c r="B187" s="358" t="s">
        <v>11</v>
      </c>
      <c r="C187" s="358"/>
      <c r="D187" s="358"/>
      <c r="E187" s="358"/>
      <c r="F187" s="358"/>
      <c r="G187" s="358"/>
      <c r="H187" s="358"/>
      <c r="I187" s="358"/>
      <c r="J187" s="23"/>
    </row>
    <row r="188" spans="2:11" s="26" customFormat="1" ht="15" customHeight="1" x14ac:dyDescent="0.2">
      <c r="B188" s="94" t="s">
        <v>2</v>
      </c>
      <c r="C188" s="86" t="s">
        <v>81</v>
      </c>
      <c r="D188" s="94" t="s">
        <v>3</v>
      </c>
      <c r="E188" s="285"/>
      <c r="F188" s="285"/>
      <c r="G188" s="285"/>
      <c r="H188" s="94" t="s">
        <v>10</v>
      </c>
      <c r="I188" s="86" t="s">
        <v>8</v>
      </c>
      <c r="J188" s="22"/>
    </row>
    <row r="189" spans="2:11" s="26" customFormat="1" ht="19.5" customHeight="1" x14ac:dyDescent="0.2">
      <c r="B189" s="286"/>
      <c r="C189" s="86"/>
      <c r="D189" s="99"/>
      <c r="E189" s="101"/>
      <c r="F189" s="101"/>
      <c r="G189" s="101"/>
      <c r="H189" s="86"/>
      <c r="I189" s="86"/>
      <c r="J189" s="22"/>
    </row>
    <row r="190" spans="2:11" s="26" customFormat="1" ht="15" customHeight="1" x14ac:dyDescent="0.2">
      <c r="B190" s="357" t="s">
        <v>9</v>
      </c>
      <c r="C190" s="357"/>
      <c r="D190" s="357"/>
      <c r="E190" s="357"/>
      <c r="F190" s="357"/>
      <c r="G190" s="357"/>
      <c r="H190" s="357"/>
      <c r="I190" s="86">
        <f>SUM(I189:I189)</f>
        <v>0</v>
      </c>
      <c r="J190" s="85"/>
    </row>
    <row r="191" spans="2:11" s="26" customFormat="1" ht="30" customHeight="1" x14ac:dyDescent="0.2">
      <c r="B191" s="358" t="s">
        <v>26</v>
      </c>
      <c r="C191" s="358"/>
      <c r="D191" s="358"/>
      <c r="E191" s="358"/>
      <c r="F191" s="358"/>
      <c r="G191" s="358"/>
      <c r="H191" s="358"/>
      <c r="I191" s="358"/>
      <c r="J191" s="23"/>
    </row>
    <row r="192" spans="2:11" s="26" customFormat="1" ht="18" customHeight="1" x14ac:dyDescent="0.2">
      <c r="B192" s="94" t="s">
        <v>2</v>
      </c>
      <c r="C192" s="86" t="s">
        <v>81</v>
      </c>
      <c r="D192" s="100" t="s">
        <v>3</v>
      </c>
      <c r="E192" s="101"/>
      <c r="F192" s="101"/>
      <c r="G192" s="101"/>
      <c r="H192" s="94" t="s">
        <v>10</v>
      </c>
      <c r="I192" s="86" t="s">
        <v>8</v>
      </c>
      <c r="J192" s="22" t="s">
        <v>412</v>
      </c>
      <c r="K192" s="290" t="s">
        <v>413</v>
      </c>
    </row>
    <row r="193" spans="2:11" s="26" customFormat="1" ht="18" customHeight="1" x14ac:dyDescent="0.2">
      <c r="B193" s="286" t="s">
        <v>170</v>
      </c>
      <c r="C193" s="86" t="s">
        <v>29</v>
      </c>
      <c r="D193" s="98">
        <v>0.5</v>
      </c>
      <c r="E193" s="101"/>
      <c r="F193" s="101"/>
      <c r="G193" s="101"/>
      <c r="H193" s="298">
        <f>Insumos!E10</f>
        <v>5761.36</v>
      </c>
      <c r="I193" s="86">
        <f>D193*H193</f>
        <v>2880.68</v>
      </c>
      <c r="J193" s="22">
        <f>H193*1.7459</f>
        <v>10058.76</v>
      </c>
      <c r="K193" s="37">
        <f>I193*1.7459</f>
        <v>5029.38</v>
      </c>
    </row>
    <row r="194" spans="2:11" s="26" customFormat="1" ht="18" customHeight="1" x14ac:dyDescent="0.2">
      <c r="B194" s="286" t="s">
        <v>95</v>
      </c>
      <c r="C194" s="86" t="s">
        <v>29</v>
      </c>
      <c r="D194" s="98">
        <v>1</v>
      </c>
      <c r="E194" s="101"/>
      <c r="F194" s="101"/>
      <c r="G194" s="101"/>
      <c r="H194" s="298">
        <f>Insumos!E14</f>
        <v>2186.5500000000002</v>
      </c>
      <c r="I194" s="86">
        <f>D194*H194</f>
        <v>2186.5500000000002</v>
      </c>
      <c r="J194" s="22">
        <f t="shared" ref="J194:J196" si="4">H194*1.7459</f>
        <v>3817.5</v>
      </c>
      <c r="K194" s="37">
        <f>I194*1.7459</f>
        <v>3817.5</v>
      </c>
    </row>
    <row r="195" spans="2:11" s="26" customFormat="1" ht="18" customHeight="1" x14ac:dyDescent="0.2">
      <c r="B195" s="286" t="s">
        <v>284</v>
      </c>
      <c r="C195" s="86" t="s">
        <v>29</v>
      </c>
      <c r="D195" s="98">
        <v>1</v>
      </c>
      <c r="E195" s="101"/>
      <c r="F195" s="101"/>
      <c r="G195" s="101"/>
      <c r="H195" s="298">
        <f>Insumos!E17</f>
        <v>1486.93</v>
      </c>
      <c r="I195" s="86">
        <f>D195*H195</f>
        <v>1486.93</v>
      </c>
      <c r="J195" s="22">
        <f t="shared" si="4"/>
        <v>2596.0300000000002</v>
      </c>
      <c r="K195" s="37">
        <f>I195*1.7459</f>
        <v>2596.0300000000002</v>
      </c>
    </row>
    <row r="196" spans="2:11" s="26" customFormat="1" ht="18" customHeight="1" x14ac:dyDescent="0.2">
      <c r="B196" s="286" t="s">
        <v>285</v>
      </c>
      <c r="C196" s="86" t="s">
        <v>29</v>
      </c>
      <c r="D196" s="98">
        <v>2</v>
      </c>
      <c r="E196" s="101"/>
      <c r="F196" s="101"/>
      <c r="G196" s="101"/>
      <c r="H196" s="298">
        <f>Insumos!E13*220</f>
        <v>752.4</v>
      </c>
      <c r="I196" s="86">
        <f>D196*H196</f>
        <v>1504.8</v>
      </c>
      <c r="J196" s="22">
        <f t="shared" si="4"/>
        <v>1313.62</v>
      </c>
      <c r="K196" s="37">
        <f>I196*1.7459</f>
        <v>2627.23</v>
      </c>
    </row>
    <row r="197" spans="2:11" s="26" customFormat="1" ht="18" customHeight="1" x14ac:dyDescent="0.2">
      <c r="B197" s="335" t="s">
        <v>241</v>
      </c>
      <c r="C197" s="335"/>
      <c r="D197" s="335"/>
      <c r="E197" s="335"/>
      <c r="F197" s="335"/>
      <c r="G197" s="335"/>
      <c r="H197" s="335"/>
      <c r="I197" s="86">
        <f>SUM(I193:I196)*0.7459</f>
        <v>6011.18</v>
      </c>
      <c r="J197" s="22"/>
    </row>
    <row r="198" spans="2:11" s="26" customFormat="1" ht="18" customHeight="1" x14ac:dyDescent="0.2">
      <c r="B198" s="336" t="s">
        <v>9</v>
      </c>
      <c r="C198" s="336"/>
      <c r="D198" s="336"/>
      <c r="E198" s="336"/>
      <c r="F198" s="336"/>
      <c r="G198" s="336"/>
      <c r="H198" s="336"/>
      <c r="I198" s="52">
        <f>SUM(I193:I197)</f>
        <v>14070.14</v>
      </c>
      <c r="J198" s="27"/>
    </row>
    <row r="199" spans="2:11" s="26" customFormat="1" ht="18" customHeight="1" x14ac:dyDescent="0.2">
      <c r="B199" s="284" t="s">
        <v>12</v>
      </c>
      <c r="C199" s="283">
        <v>1</v>
      </c>
      <c r="D199" s="336" t="s">
        <v>13</v>
      </c>
      <c r="E199" s="336"/>
      <c r="F199" s="336"/>
      <c r="G199" s="336"/>
      <c r="H199" s="336"/>
      <c r="I199" s="52">
        <f>I180+I186+I190+I198</f>
        <v>19826.349999999999</v>
      </c>
      <c r="J199" s="27"/>
    </row>
    <row r="200" spans="2:11" s="26" customFormat="1" ht="18" customHeight="1" x14ac:dyDescent="0.2">
      <c r="B200" s="338" t="s">
        <v>14</v>
      </c>
      <c r="C200" s="338"/>
      <c r="D200" s="338"/>
      <c r="E200" s="338"/>
      <c r="F200" s="338"/>
      <c r="G200" s="338"/>
      <c r="H200" s="338"/>
      <c r="I200" s="52">
        <f>I199/C199</f>
        <v>19826.349999999999</v>
      </c>
      <c r="J200" s="27"/>
    </row>
    <row r="201" spans="2:11" s="26" customFormat="1" ht="18" customHeight="1" x14ac:dyDescent="0.2">
      <c r="B201" s="83" t="s">
        <v>88</v>
      </c>
      <c r="C201" s="7">
        <v>22.5</v>
      </c>
      <c r="D201" s="338" t="s">
        <v>33</v>
      </c>
      <c r="E201" s="338"/>
      <c r="F201" s="338"/>
      <c r="G201" s="338"/>
      <c r="H201" s="338"/>
      <c r="I201" s="52">
        <f>C201/100*I200</f>
        <v>4460.93</v>
      </c>
      <c r="J201" s="27"/>
    </row>
    <row r="202" spans="2:11" s="26" customFormat="1" ht="30" customHeight="1" x14ac:dyDescent="0.2">
      <c r="B202" s="332" t="s">
        <v>15</v>
      </c>
      <c r="C202" s="332"/>
      <c r="D202" s="332"/>
      <c r="E202" s="332"/>
      <c r="F202" s="332"/>
      <c r="G202" s="332"/>
      <c r="H202" s="332"/>
      <c r="I202" s="295">
        <f>SUM(I200:I201)</f>
        <v>24287.279999999999</v>
      </c>
      <c r="J202" s="22"/>
    </row>
    <row r="205" spans="2:11" ht="60.75" customHeight="1" x14ac:dyDescent="0.2">
      <c r="B205" s="325"/>
      <c r="C205" s="325"/>
      <c r="D205" s="325"/>
      <c r="E205" s="325"/>
      <c r="F205" s="325"/>
      <c r="G205" s="325"/>
      <c r="H205" s="325"/>
      <c r="I205" s="325"/>
    </row>
    <row r="206" spans="2:11" s="26" customFormat="1" ht="30" customHeight="1" x14ac:dyDescent="0.2">
      <c r="B206" s="79" t="s">
        <v>42</v>
      </c>
      <c r="C206" s="79" t="str">
        <f>'Serviços '!B25</f>
        <v>2.1.1</v>
      </c>
      <c r="D206" s="326" t="s">
        <v>0</v>
      </c>
      <c r="E206" s="326"/>
      <c r="F206" s="326"/>
      <c r="G206" s="326"/>
      <c r="H206" s="326"/>
      <c r="I206" s="326"/>
      <c r="J206" s="21"/>
    </row>
    <row r="207" spans="2:11" s="20" customFormat="1" ht="30.75" customHeight="1" x14ac:dyDescent="0.2">
      <c r="B207" s="327" t="s">
        <v>239</v>
      </c>
      <c r="C207" s="327"/>
      <c r="D207" s="327"/>
      <c r="E207" s="327"/>
      <c r="F207" s="327"/>
      <c r="G207" s="327"/>
      <c r="H207" s="328" t="s">
        <v>420</v>
      </c>
      <c r="I207" s="328"/>
      <c r="J207" s="22"/>
    </row>
    <row r="208" spans="2:11" s="26" customFormat="1" ht="30" customHeight="1" x14ac:dyDescent="0.2">
      <c r="B208" s="329" t="s">
        <v>229</v>
      </c>
      <c r="C208" s="330"/>
      <c r="D208" s="330"/>
      <c r="E208" s="330"/>
      <c r="F208" s="330"/>
      <c r="G208" s="331"/>
      <c r="H208" s="52" t="s">
        <v>1</v>
      </c>
      <c r="I208" s="52" t="s">
        <v>34</v>
      </c>
      <c r="J208" s="29" t="s">
        <v>415</v>
      </c>
    </row>
    <row r="209" spans="2:12" s="26" customFormat="1" ht="30" customHeight="1" x14ac:dyDescent="0.2">
      <c r="B209" s="334" t="s">
        <v>18</v>
      </c>
      <c r="C209" s="334"/>
      <c r="D209" s="334"/>
      <c r="E209" s="334"/>
      <c r="F209" s="334"/>
      <c r="G209" s="334"/>
      <c r="H209" s="334"/>
      <c r="I209" s="334"/>
      <c r="J209" s="30"/>
    </row>
    <row r="210" spans="2:12" s="26" customFormat="1" ht="39.950000000000003" customHeight="1" x14ac:dyDescent="0.2">
      <c r="B210" s="52" t="s">
        <v>2</v>
      </c>
      <c r="C210" s="33" t="s">
        <v>81</v>
      </c>
      <c r="D210" s="33" t="s">
        <v>3</v>
      </c>
      <c r="E210" s="33" t="s">
        <v>4</v>
      </c>
      <c r="F210" s="33" t="s">
        <v>5</v>
      </c>
      <c r="G210" s="50" t="s">
        <v>6</v>
      </c>
      <c r="H210" s="90" t="s">
        <v>7</v>
      </c>
      <c r="I210" s="52" t="s">
        <v>8</v>
      </c>
      <c r="J210" s="31"/>
    </row>
    <row r="211" spans="2:12" s="26" customFormat="1" ht="39.950000000000003" customHeight="1" x14ac:dyDescent="0.2">
      <c r="B211" s="181" t="s">
        <v>200</v>
      </c>
      <c r="C211" s="33" t="s">
        <v>39</v>
      </c>
      <c r="D211" s="33">
        <f>0.0000833*0.0052</f>
        <v>4.3316E-7</v>
      </c>
      <c r="E211" s="28">
        <v>1</v>
      </c>
      <c r="F211" s="28">
        <v>0</v>
      </c>
      <c r="G211" s="298">
        <f>Insumos!E39</f>
        <v>491013.1</v>
      </c>
      <c r="H211" s="28">
        <f>Insumos!E41</f>
        <v>23.67</v>
      </c>
      <c r="I211" s="178">
        <f>D211*E211*G211+D211*F211*H211</f>
        <v>0.21</v>
      </c>
      <c r="J211" s="31"/>
    </row>
    <row r="212" spans="2:12" s="26" customFormat="1" ht="39.950000000000003" customHeight="1" x14ac:dyDescent="0.2">
      <c r="B212" s="181" t="s">
        <v>201</v>
      </c>
      <c r="C212" s="33" t="s">
        <v>39</v>
      </c>
      <c r="D212" s="33">
        <f>0.0000315*0.0052</f>
        <v>1.638E-7</v>
      </c>
      <c r="E212" s="28">
        <v>1</v>
      </c>
      <c r="F212" s="28">
        <v>0</v>
      </c>
      <c r="G212" s="298">
        <f>Insumos!E39</f>
        <v>491013.1</v>
      </c>
      <c r="H212" s="28">
        <f>Insumos!E41</f>
        <v>23.67</v>
      </c>
      <c r="I212" s="178">
        <f>D212*E212*G212+D212*F212*H212</f>
        <v>0.08</v>
      </c>
      <c r="J212" s="31"/>
    </row>
    <row r="213" spans="2:12" s="26" customFormat="1" ht="39.950000000000003" customHeight="1" x14ac:dyDescent="0.2">
      <c r="B213" s="181" t="s">
        <v>203</v>
      </c>
      <c r="C213" s="33" t="s">
        <v>39</v>
      </c>
      <c r="D213" s="33">
        <f>0.0000667*0.0052</f>
        <v>3.4684E-7</v>
      </c>
      <c r="E213" s="28">
        <v>1</v>
      </c>
      <c r="F213" s="28">
        <v>0</v>
      </c>
      <c r="G213" s="298">
        <f>Insumos!E39</f>
        <v>491013.1</v>
      </c>
      <c r="H213" s="28">
        <f>Insumos!E41</f>
        <v>23.67</v>
      </c>
      <c r="I213" s="178">
        <f>D213*E213*G213+D213*F213*H213</f>
        <v>0.17</v>
      </c>
      <c r="J213" s="31"/>
    </row>
    <row r="214" spans="2:12" s="26" customFormat="1" ht="39.950000000000003" customHeight="1" x14ac:dyDescent="0.2">
      <c r="B214" s="92" t="s">
        <v>417</v>
      </c>
      <c r="C214" s="33" t="s">
        <v>39</v>
      </c>
      <c r="D214" s="33">
        <f>0.0001148*0.0342</f>
        <v>3.9261600000000004E-6</v>
      </c>
      <c r="E214" s="28">
        <v>1</v>
      </c>
      <c r="F214" s="28">
        <v>0</v>
      </c>
      <c r="G214" s="298">
        <f>Insumos!E40</f>
        <v>187806.96</v>
      </c>
      <c r="H214" s="28">
        <v>1</v>
      </c>
      <c r="I214" s="178">
        <f>D214*E214*G214+D214*F214*H214</f>
        <v>0.74</v>
      </c>
      <c r="J214" s="31"/>
    </row>
    <row r="215" spans="2:12" s="26" customFormat="1" ht="39.950000000000003" customHeight="1" x14ac:dyDescent="0.2">
      <c r="B215" s="92" t="s">
        <v>418</v>
      </c>
      <c r="C215" s="33" t="s">
        <v>39</v>
      </c>
      <c r="D215" s="33">
        <f>0.0001*0.0342</f>
        <v>3.4199999999999999E-6</v>
      </c>
      <c r="E215" s="28">
        <v>1</v>
      </c>
      <c r="F215" s="28">
        <v>0</v>
      </c>
      <c r="G215" s="298">
        <f>Insumos!E40</f>
        <v>187806.96</v>
      </c>
      <c r="H215" s="28">
        <v>1</v>
      </c>
      <c r="I215" s="178">
        <f>D215*E215*G215+D215*F215*H215</f>
        <v>0.64</v>
      </c>
      <c r="J215" s="31"/>
    </row>
    <row r="216" spans="2:12" s="26" customFormat="1" ht="15.95" customHeight="1" x14ac:dyDescent="0.2">
      <c r="B216" s="333" t="s">
        <v>9</v>
      </c>
      <c r="C216" s="333"/>
      <c r="D216" s="333"/>
      <c r="E216" s="333"/>
      <c r="F216" s="333"/>
      <c r="G216" s="333"/>
      <c r="H216" s="333"/>
      <c r="I216" s="52">
        <f>SUM(I211:I215)</f>
        <v>1.84</v>
      </c>
      <c r="J216" s="31"/>
    </row>
    <row r="217" spans="2:12" s="26" customFormat="1" ht="30" customHeight="1" x14ac:dyDescent="0.2">
      <c r="B217" s="334" t="s">
        <v>80</v>
      </c>
      <c r="C217" s="334"/>
      <c r="D217" s="334"/>
      <c r="E217" s="334"/>
      <c r="F217" s="334"/>
      <c r="G217" s="334"/>
      <c r="H217" s="334"/>
      <c r="I217" s="334"/>
      <c r="J217" s="30"/>
      <c r="L217" s="26" t="s">
        <v>91</v>
      </c>
    </row>
    <row r="218" spans="2:12" s="26" customFormat="1" ht="20.100000000000001" customHeight="1" x14ac:dyDescent="0.2">
      <c r="B218" s="52" t="s">
        <v>2</v>
      </c>
      <c r="C218" s="33" t="s">
        <v>81</v>
      </c>
      <c r="D218" s="33" t="s">
        <v>3</v>
      </c>
      <c r="E218" s="33"/>
      <c r="F218" s="33"/>
      <c r="G218" s="33"/>
      <c r="H218" s="52" t="s">
        <v>10</v>
      </c>
      <c r="I218" s="52" t="s">
        <v>8</v>
      </c>
      <c r="J218" s="31"/>
    </row>
    <row r="219" spans="2:12" s="26" customFormat="1" ht="20.100000000000001" customHeight="1" x14ac:dyDescent="0.2">
      <c r="B219" s="7" t="s">
        <v>230</v>
      </c>
      <c r="C219" s="33" t="s">
        <v>79</v>
      </c>
      <c r="D219" s="91">
        <f>25.2*0.0052</f>
        <v>0.13100000000000001</v>
      </c>
      <c r="E219" s="33"/>
      <c r="F219" s="33"/>
      <c r="G219" s="33"/>
      <c r="H219" s="298">
        <f>Insumos!E45</f>
        <v>2.38</v>
      </c>
      <c r="I219" s="52">
        <f>D219*H219</f>
        <v>0.31</v>
      </c>
      <c r="J219" s="31"/>
    </row>
    <row r="220" spans="2:12" s="26" customFormat="1" ht="20.100000000000001" customHeight="1" x14ac:dyDescent="0.2">
      <c r="B220" s="7" t="s">
        <v>231</v>
      </c>
      <c r="C220" s="33" t="s">
        <v>79</v>
      </c>
      <c r="D220" s="91">
        <f>23.4*0.0342</f>
        <v>0.8</v>
      </c>
      <c r="E220" s="33"/>
      <c r="F220" s="33"/>
      <c r="G220" s="33"/>
      <c r="H220" s="298">
        <f>Insumos!E45</f>
        <v>2.38</v>
      </c>
      <c r="I220" s="52">
        <f>D220*H220</f>
        <v>1.9</v>
      </c>
      <c r="J220" s="31"/>
    </row>
    <row r="221" spans="2:12" s="26" customFormat="1" ht="20.100000000000001" customHeight="1" x14ac:dyDescent="0.2">
      <c r="B221" s="333" t="s">
        <v>9</v>
      </c>
      <c r="C221" s="333"/>
      <c r="D221" s="333"/>
      <c r="E221" s="333"/>
      <c r="F221" s="333"/>
      <c r="G221" s="333"/>
      <c r="H221" s="333"/>
      <c r="I221" s="52">
        <f>SUM(I219:I220)</f>
        <v>2.21</v>
      </c>
      <c r="J221" s="36"/>
    </row>
    <row r="222" spans="2:12" s="26" customFormat="1" ht="30" customHeight="1" x14ac:dyDescent="0.2">
      <c r="B222" s="334" t="s">
        <v>11</v>
      </c>
      <c r="C222" s="334"/>
      <c r="D222" s="334"/>
      <c r="E222" s="334"/>
      <c r="F222" s="334"/>
      <c r="G222" s="334"/>
      <c r="H222" s="334"/>
      <c r="I222" s="334"/>
      <c r="J222" s="30"/>
    </row>
    <row r="223" spans="2:12" s="26" customFormat="1" ht="15.95" customHeight="1" x14ac:dyDescent="0.2">
      <c r="B223" s="52" t="s">
        <v>2</v>
      </c>
      <c r="C223" s="33" t="s">
        <v>81</v>
      </c>
      <c r="D223" s="33" t="s">
        <v>3</v>
      </c>
      <c r="E223" s="32"/>
      <c r="F223" s="32"/>
      <c r="G223" s="32"/>
      <c r="H223" s="52" t="s">
        <v>10</v>
      </c>
      <c r="I223" s="52" t="s">
        <v>8</v>
      </c>
      <c r="J223" s="31"/>
    </row>
    <row r="224" spans="2:12" s="26" customFormat="1" ht="15.95" customHeight="1" x14ac:dyDescent="0.2">
      <c r="B224" s="126"/>
      <c r="C224" s="33"/>
      <c r="D224" s="51"/>
      <c r="E224" s="32"/>
      <c r="F224" s="32"/>
      <c r="G224" s="32"/>
      <c r="H224" s="52"/>
      <c r="I224" s="52">
        <f>D224*H224</f>
        <v>0</v>
      </c>
      <c r="J224" s="31" t="s">
        <v>96</v>
      </c>
    </row>
    <row r="225" spans="2:11" s="26" customFormat="1" ht="15.95" customHeight="1" x14ac:dyDescent="0.2">
      <c r="B225" s="333" t="s">
        <v>9</v>
      </c>
      <c r="C225" s="333"/>
      <c r="D225" s="333"/>
      <c r="E225" s="333"/>
      <c r="F225" s="333"/>
      <c r="G225" s="333"/>
      <c r="H225" s="333"/>
      <c r="I225" s="52">
        <f>SUM(I224:I224)</f>
        <v>0</v>
      </c>
      <c r="J225" s="31"/>
    </row>
    <row r="226" spans="2:11" s="26" customFormat="1" ht="30" customHeight="1" x14ac:dyDescent="0.2">
      <c r="B226" s="334" t="s">
        <v>26</v>
      </c>
      <c r="C226" s="334"/>
      <c r="D226" s="334"/>
      <c r="E226" s="334"/>
      <c r="F226" s="334"/>
      <c r="G226" s="334"/>
      <c r="H226" s="334"/>
      <c r="I226" s="334"/>
      <c r="J226" s="30"/>
    </row>
    <row r="227" spans="2:11" s="26" customFormat="1" ht="20.100000000000001" customHeight="1" x14ac:dyDescent="0.2">
      <c r="B227" s="52" t="s">
        <v>2</v>
      </c>
      <c r="C227" s="33" t="s">
        <v>81</v>
      </c>
      <c r="D227" s="33" t="s">
        <v>3</v>
      </c>
      <c r="E227" s="32"/>
      <c r="F227" s="32"/>
      <c r="G227" s="32"/>
      <c r="H227" s="52" t="s">
        <v>10</v>
      </c>
      <c r="I227" s="52" t="s">
        <v>8</v>
      </c>
      <c r="J227" s="31"/>
    </row>
    <row r="228" spans="2:11" s="26" customFormat="1" ht="20.100000000000001" customHeight="1" x14ac:dyDescent="0.2">
      <c r="B228" s="7" t="s">
        <v>199</v>
      </c>
      <c r="C228" s="33" t="s">
        <v>27</v>
      </c>
      <c r="D228" s="55">
        <f>1*0.0052</f>
        <v>5.1999999999999998E-3</v>
      </c>
      <c r="E228" s="33"/>
      <c r="F228" s="33"/>
      <c r="G228" s="33"/>
      <c r="H228" s="298">
        <f>Insumos!E15</f>
        <v>7.95</v>
      </c>
      <c r="I228" s="52">
        <f>D228*H228</f>
        <v>0.04</v>
      </c>
      <c r="J228" s="35"/>
    </row>
    <row r="229" spans="2:11" s="26" customFormat="1" ht="20.100000000000001" customHeight="1" x14ac:dyDescent="0.2">
      <c r="B229" s="7" t="s">
        <v>206</v>
      </c>
      <c r="C229" s="33" t="s">
        <v>27</v>
      </c>
      <c r="D229" s="91">
        <v>0.03</v>
      </c>
      <c r="E229" s="33"/>
      <c r="F229" s="33"/>
      <c r="G229" s="33"/>
      <c r="H229" s="298">
        <f>Insumos!E16</f>
        <v>8.14</v>
      </c>
      <c r="I229" s="52">
        <f t="shared" ref="I229:I230" si="5">D229*H229</f>
        <v>0.24</v>
      </c>
      <c r="J229" s="35"/>
    </row>
    <row r="230" spans="2:11" s="26" customFormat="1" ht="20.100000000000001" customHeight="1" x14ac:dyDescent="0.2">
      <c r="B230" s="7" t="s">
        <v>210</v>
      </c>
      <c r="C230" s="33" t="s">
        <v>27</v>
      </c>
      <c r="D230" s="55">
        <v>0.01</v>
      </c>
      <c r="E230" s="33"/>
      <c r="F230" s="33"/>
      <c r="G230" s="33"/>
      <c r="H230" s="298">
        <f>Insumos!E13</f>
        <v>3.42</v>
      </c>
      <c r="I230" s="52">
        <f t="shared" si="5"/>
        <v>0.03</v>
      </c>
      <c r="J230" s="35"/>
      <c r="K230" s="26">
        <f>0.0157*60</f>
        <v>0.94199999999999995</v>
      </c>
    </row>
    <row r="231" spans="2:11" s="26" customFormat="1" ht="20.100000000000001" customHeight="1" x14ac:dyDescent="0.2">
      <c r="B231" s="335" t="s">
        <v>237</v>
      </c>
      <c r="C231" s="335"/>
      <c r="D231" s="335"/>
      <c r="E231" s="335"/>
      <c r="F231" s="335"/>
      <c r="G231" s="335"/>
      <c r="H231" s="335"/>
      <c r="I231" s="86">
        <f>SUM(I228:I230)*1.2075</f>
        <v>0.37</v>
      </c>
      <c r="J231" s="22"/>
    </row>
    <row r="232" spans="2:11" s="26" customFormat="1" ht="20.100000000000001" customHeight="1" x14ac:dyDescent="0.2">
      <c r="B232" s="336" t="s">
        <v>9</v>
      </c>
      <c r="C232" s="336"/>
      <c r="D232" s="336"/>
      <c r="E232" s="336"/>
      <c r="F232" s="336"/>
      <c r="G232" s="336"/>
      <c r="H232" s="336"/>
      <c r="I232" s="52">
        <f>SUM(I228:I231)</f>
        <v>0.68</v>
      </c>
      <c r="J232" s="27"/>
    </row>
    <row r="233" spans="2:11" s="26" customFormat="1" ht="20.100000000000001" customHeight="1" x14ac:dyDescent="0.2">
      <c r="B233" s="284" t="s">
        <v>12</v>
      </c>
      <c r="C233" s="283">
        <v>1</v>
      </c>
      <c r="D233" s="336" t="s">
        <v>13</v>
      </c>
      <c r="E233" s="336"/>
      <c r="F233" s="336"/>
      <c r="G233" s="336"/>
      <c r="H233" s="336"/>
      <c r="I233" s="52">
        <f>I216+I232+I225+I221</f>
        <v>4.7300000000000004</v>
      </c>
      <c r="J233" s="291" t="s">
        <v>416</v>
      </c>
      <c r="K233" s="37">
        <v>238</v>
      </c>
    </row>
    <row r="234" spans="2:11" s="26" customFormat="1" ht="20.100000000000001" customHeight="1" x14ac:dyDescent="0.2">
      <c r="B234" s="337" t="s">
        <v>14</v>
      </c>
      <c r="C234" s="337"/>
      <c r="D234" s="337"/>
      <c r="E234" s="337"/>
      <c r="F234" s="337"/>
      <c r="G234" s="337"/>
      <c r="H234" s="337"/>
      <c r="I234" s="52">
        <f>I233/C233</f>
        <v>4.7300000000000004</v>
      </c>
      <c r="J234" s="27">
        <v>4.41</v>
      </c>
      <c r="K234" s="26">
        <f>J234*0.06</f>
        <v>0.2646</v>
      </c>
    </row>
    <row r="235" spans="2:11" s="26" customFormat="1" ht="20.100000000000001" customHeight="1" x14ac:dyDescent="0.2">
      <c r="B235" s="83" t="s">
        <v>88</v>
      </c>
      <c r="C235" s="7">
        <v>22.5</v>
      </c>
      <c r="D235" s="338" t="s">
        <v>33</v>
      </c>
      <c r="E235" s="338"/>
      <c r="F235" s="338"/>
      <c r="G235" s="338"/>
      <c r="H235" s="338"/>
      <c r="I235" s="52">
        <f>C235/100*I234</f>
        <v>1.06</v>
      </c>
      <c r="J235" s="27"/>
      <c r="K235" s="128">
        <f>J234-K234</f>
        <v>4.1500000000000004</v>
      </c>
    </row>
    <row r="236" spans="2:11" s="26" customFormat="1" ht="30" customHeight="1" x14ac:dyDescent="0.2">
      <c r="B236" s="332" t="s">
        <v>15</v>
      </c>
      <c r="C236" s="332"/>
      <c r="D236" s="332"/>
      <c r="E236" s="332"/>
      <c r="F236" s="332"/>
      <c r="G236" s="332"/>
      <c r="H236" s="332"/>
      <c r="I236" s="295">
        <f>SUM(I234:I235)</f>
        <v>5.79</v>
      </c>
      <c r="J236" s="22"/>
      <c r="K236" s="128">
        <f>J234-I234</f>
        <v>-0.32</v>
      </c>
    </row>
    <row r="237" spans="2:11" s="26" customFormat="1" ht="21" customHeight="1" x14ac:dyDescent="0.2">
      <c r="B237" s="53"/>
      <c r="C237" s="53"/>
      <c r="D237" s="53"/>
      <c r="E237" s="53"/>
      <c r="F237" s="53"/>
      <c r="G237" s="53"/>
      <c r="H237" s="53"/>
      <c r="I237" s="259"/>
      <c r="J237" s="22"/>
      <c r="K237" s="128"/>
    </row>
    <row r="239" spans="2:11" ht="60.75" customHeight="1" x14ac:dyDescent="0.2">
      <c r="B239" s="325"/>
      <c r="C239" s="325"/>
      <c r="D239" s="325"/>
      <c r="E239" s="325"/>
      <c r="F239" s="325"/>
      <c r="G239" s="325"/>
      <c r="H239" s="325"/>
      <c r="I239" s="325"/>
    </row>
    <row r="240" spans="2:11" s="26" customFormat="1" ht="30" customHeight="1" x14ac:dyDescent="0.2">
      <c r="B240" s="79" t="s">
        <v>42</v>
      </c>
      <c r="C240" s="79" t="str">
        <f>'Serviços '!B26</f>
        <v>2.1.2</v>
      </c>
      <c r="D240" s="326" t="s">
        <v>0</v>
      </c>
      <c r="E240" s="326"/>
      <c r="F240" s="326"/>
      <c r="G240" s="326"/>
      <c r="H240" s="326"/>
      <c r="I240" s="326"/>
      <c r="J240" s="21"/>
    </row>
    <row r="241" spans="2:12" s="20" customFormat="1" ht="30.75" customHeight="1" x14ac:dyDescent="0.2">
      <c r="B241" s="327" t="s">
        <v>239</v>
      </c>
      <c r="C241" s="327"/>
      <c r="D241" s="327"/>
      <c r="E241" s="327"/>
      <c r="F241" s="327"/>
      <c r="G241" s="327"/>
      <c r="H241" s="328" t="s">
        <v>420</v>
      </c>
      <c r="I241" s="328"/>
      <c r="J241" s="22"/>
    </row>
    <row r="242" spans="2:12" s="26" customFormat="1" ht="30" customHeight="1" x14ac:dyDescent="0.2">
      <c r="B242" s="329" t="s">
        <v>382</v>
      </c>
      <c r="C242" s="330"/>
      <c r="D242" s="330"/>
      <c r="E242" s="330"/>
      <c r="F242" s="330"/>
      <c r="G242" s="331"/>
      <c r="H242" s="52" t="s">
        <v>1</v>
      </c>
      <c r="I242" s="52" t="s">
        <v>34</v>
      </c>
      <c r="J242" s="29"/>
    </row>
    <row r="243" spans="2:12" s="26" customFormat="1" ht="30" customHeight="1" x14ac:dyDescent="0.2">
      <c r="B243" s="334" t="s">
        <v>18</v>
      </c>
      <c r="C243" s="334"/>
      <c r="D243" s="334"/>
      <c r="E243" s="334"/>
      <c r="F243" s="334"/>
      <c r="G243" s="334"/>
      <c r="H243" s="334"/>
      <c r="I243" s="334"/>
      <c r="J243" s="30"/>
    </row>
    <row r="244" spans="2:12" s="26" customFormat="1" ht="39.950000000000003" customHeight="1" x14ac:dyDescent="0.2">
      <c r="B244" s="52" t="s">
        <v>2</v>
      </c>
      <c r="C244" s="33" t="s">
        <v>81</v>
      </c>
      <c r="D244" s="33" t="s">
        <v>3</v>
      </c>
      <c r="E244" s="33" t="s">
        <v>4</v>
      </c>
      <c r="F244" s="33" t="s">
        <v>5</v>
      </c>
      <c r="G244" s="50" t="s">
        <v>6</v>
      </c>
      <c r="H244" s="90" t="s">
        <v>7</v>
      </c>
      <c r="I244" s="52" t="s">
        <v>8</v>
      </c>
      <c r="J244" s="31"/>
    </row>
    <row r="245" spans="2:12" s="26" customFormat="1" ht="39.950000000000003" customHeight="1" x14ac:dyDescent="0.2">
      <c r="B245" s="181" t="s">
        <v>200</v>
      </c>
      <c r="C245" s="33" t="s">
        <v>39</v>
      </c>
      <c r="D245" s="33">
        <f>0.0000833*0.0052</f>
        <v>4.3316E-7</v>
      </c>
      <c r="E245" s="28">
        <v>1</v>
      </c>
      <c r="F245" s="28">
        <v>0</v>
      </c>
      <c r="G245" s="298">
        <f>Insumos!E39</f>
        <v>491013.1</v>
      </c>
      <c r="H245" s="28">
        <f>Insumos!E80</f>
        <v>0</v>
      </c>
      <c r="I245" s="178">
        <f>D245*E245*G245+D245*F245*H245</f>
        <v>0.21</v>
      </c>
      <c r="J245" s="31"/>
    </row>
    <row r="246" spans="2:12" s="26" customFormat="1" ht="39.950000000000003" customHeight="1" x14ac:dyDescent="0.2">
      <c r="B246" s="181" t="s">
        <v>201</v>
      </c>
      <c r="C246" s="33" t="s">
        <v>39</v>
      </c>
      <c r="D246" s="33">
        <f>0.0000315*0.0052</f>
        <v>1.638E-7</v>
      </c>
      <c r="E246" s="28">
        <v>1</v>
      </c>
      <c r="F246" s="28">
        <v>0</v>
      </c>
      <c r="G246" s="298">
        <f>Insumos!E39</f>
        <v>491013.1</v>
      </c>
      <c r="H246" s="28">
        <f>Insumos!E80</f>
        <v>0</v>
      </c>
      <c r="I246" s="178">
        <f>D246*E246*G246+D246*F246*H246</f>
        <v>0.08</v>
      </c>
      <c r="J246" s="31"/>
    </row>
    <row r="247" spans="2:12" s="26" customFormat="1" ht="39.950000000000003" customHeight="1" x14ac:dyDescent="0.2">
      <c r="B247" s="181" t="s">
        <v>203</v>
      </c>
      <c r="C247" s="33" t="s">
        <v>39</v>
      </c>
      <c r="D247" s="33">
        <f>0.0000667*0.0052</f>
        <v>3.4684E-7</v>
      </c>
      <c r="E247" s="28">
        <v>1</v>
      </c>
      <c r="F247" s="28">
        <v>0</v>
      </c>
      <c r="G247" s="298">
        <f>Insumos!E39</f>
        <v>491013.1</v>
      </c>
      <c r="H247" s="28">
        <f>Insumos!E80</f>
        <v>0</v>
      </c>
      <c r="I247" s="178">
        <f>D247*E247*G247+D247*F247*H247</f>
        <v>0.17</v>
      </c>
      <c r="J247" s="31"/>
    </row>
    <row r="248" spans="2:12" s="26" customFormat="1" ht="39.950000000000003" customHeight="1" x14ac:dyDescent="0.2">
      <c r="B248" s="92" t="s">
        <v>417</v>
      </c>
      <c r="C248" s="33" t="s">
        <v>39</v>
      </c>
      <c r="D248" s="33">
        <f>0.000117*0.0342</f>
        <v>4.0014000000000003E-6</v>
      </c>
      <c r="E248" s="28">
        <v>1</v>
      </c>
      <c r="F248" s="28">
        <v>0</v>
      </c>
      <c r="G248" s="298">
        <f>Insumos!E40</f>
        <v>187806.96</v>
      </c>
      <c r="H248" s="28">
        <v>1</v>
      </c>
      <c r="I248" s="178">
        <f>D248*E248*G248+D248*F248*H248</f>
        <v>0.75</v>
      </c>
      <c r="J248" s="31"/>
    </row>
    <row r="249" spans="2:12" s="26" customFormat="1" ht="39.950000000000003" customHeight="1" x14ac:dyDescent="0.2">
      <c r="B249" s="92" t="s">
        <v>418</v>
      </c>
      <c r="C249" s="33" t="s">
        <v>39</v>
      </c>
      <c r="D249" s="33">
        <f>0.00015*0.0342</f>
        <v>5.13E-6</v>
      </c>
      <c r="E249" s="28">
        <v>1</v>
      </c>
      <c r="F249" s="28">
        <v>0</v>
      </c>
      <c r="G249" s="298">
        <f>Insumos!E40</f>
        <v>187806.96</v>
      </c>
      <c r="H249" s="28">
        <v>1</v>
      </c>
      <c r="I249" s="178">
        <f>D249*E249*G249+D249*F249*H249</f>
        <v>0.96</v>
      </c>
      <c r="J249" s="31"/>
    </row>
    <row r="250" spans="2:12" s="26" customFormat="1" ht="15.95" customHeight="1" x14ac:dyDescent="0.2">
      <c r="B250" s="333" t="s">
        <v>9</v>
      </c>
      <c r="C250" s="333"/>
      <c r="D250" s="333"/>
      <c r="E250" s="333"/>
      <c r="F250" s="333"/>
      <c r="G250" s="333"/>
      <c r="H250" s="333"/>
      <c r="I250" s="52">
        <f>SUM(I245:I249)</f>
        <v>2.17</v>
      </c>
      <c r="J250" s="31"/>
    </row>
    <row r="251" spans="2:12" s="26" customFormat="1" ht="30" customHeight="1" x14ac:dyDescent="0.2">
      <c r="B251" s="334" t="s">
        <v>80</v>
      </c>
      <c r="C251" s="334"/>
      <c r="D251" s="334"/>
      <c r="E251" s="334"/>
      <c r="F251" s="334"/>
      <c r="G251" s="334"/>
      <c r="H251" s="334"/>
      <c r="I251" s="334"/>
      <c r="J251" s="30"/>
      <c r="L251" s="26" t="s">
        <v>91</v>
      </c>
    </row>
    <row r="252" spans="2:12" s="26" customFormat="1" ht="20.100000000000001" customHeight="1" x14ac:dyDescent="0.2">
      <c r="B252" s="52" t="s">
        <v>2</v>
      </c>
      <c r="C252" s="33" t="s">
        <v>81</v>
      </c>
      <c r="D252" s="33" t="s">
        <v>3</v>
      </c>
      <c r="E252" s="33"/>
      <c r="F252" s="33"/>
      <c r="G252" s="33"/>
      <c r="H252" s="52" t="s">
        <v>10</v>
      </c>
      <c r="I252" s="52" t="s">
        <v>8</v>
      </c>
      <c r="J252" s="31"/>
    </row>
    <row r="253" spans="2:12" s="26" customFormat="1" ht="20.100000000000001" customHeight="1" x14ac:dyDescent="0.2">
      <c r="B253" s="7" t="s">
        <v>230</v>
      </c>
      <c r="C253" s="33" t="s">
        <v>79</v>
      </c>
      <c r="D253" s="91">
        <v>0.19600000000000001</v>
      </c>
      <c r="E253" s="33"/>
      <c r="F253" s="33"/>
      <c r="G253" s="33"/>
      <c r="H253" s="298">
        <f>Insumos!E45</f>
        <v>2.38</v>
      </c>
      <c r="I253" s="52">
        <f>D253*H253</f>
        <v>0.47</v>
      </c>
      <c r="J253" s="31"/>
    </row>
    <row r="254" spans="2:12" s="26" customFormat="1" ht="20.100000000000001" customHeight="1" x14ac:dyDescent="0.2">
      <c r="B254" s="7" t="s">
        <v>231</v>
      </c>
      <c r="C254" s="33" t="s">
        <v>79</v>
      </c>
      <c r="D254" s="91">
        <f>23.4*0.0342</f>
        <v>0.8</v>
      </c>
      <c r="E254" s="33"/>
      <c r="F254" s="33"/>
      <c r="G254" s="33"/>
      <c r="H254" s="298">
        <f>Insumos!E45</f>
        <v>2.38</v>
      </c>
      <c r="I254" s="52">
        <f>D254*H254</f>
        <v>1.9</v>
      </c>
      <c r="J254" s="31"/>
    </row>
    <row r="255" spans="2:12" s="26" customFormat="1" ht="20.100000000000001" customHeight="1" x14ac:dyDescent="0.2">
      <c r="B255" s="333" t="s">
        <v>9</v>
      </c>
      <c r="C255" s="333"/>
      <c r="D255" s="333"/>
      <c r="E255" s="333"/>
      <c r="F255" s="333"/>
      <c r="G255" s="333"/>
      <c r="H255" s="333"/>
      <c r="I255" s="52">
        <f>SUM(I253:I254)</f>
        <v>2.37</v>
      </c>
      <c r="J255" s="36"/>
    </row>
    <row r="256" spans="2:12" s="26" customFormat="1" ht="30" customHeight="1" x14ac:dyDescent="0.2">
      <c r="B256" s="334" t="s">
        <v>11</v>
      </c>
      <c r="C256" s="334"/>
      <c r="D256" s="334"/>
      <c r="E256" s="334"/>
      <c r="F256" s="334"/>
      <c r="G256" s="334"/>
      <c r="H256" s="334"/>
      <c r="I256" s="334"/>
      <c r="J256" s="30"/>
    </row>
    <row r="257" spans="2:11" s="26" customFormat="1" ht="15.95" customHeight="1" x14ac:dyDescent="0.2">
      <c r="B257" s="52" t="s">
        <v>2</v>
      </c>
      <c r="C257" s="33" t="s">
        <v>81</v>
      </c>
      <c r="D257" s="33" t="s">
        <v>3</v>
      </c>
      <c r="E257" s="32"/>
      <c r="F257" s="32"/>
      <c r="G257" s="32"/>
      <c r="H257" s="52" t="s">
        <v>10</v>
      </c>
      <c r="I257" s="52" t="s">
        <v>8</v>
      </c>
      <c r="J257" s="31"/>
    </row>
    <row r="258" spans="2:11" s="26" customFormat="1" ht="15.95" customHeight="1" x14ac:dyDescent="0.2">
      <c r="B258" s="126"/>
      <c r="C258" s="33"/>
      <c r="D258" s="51"/>
      <c r="E258" s="32"/>
      <c r="F258" s="32"/>
      <c r="G258" s="32"/>
      <c r="H258" s="52"/>
      <c r="I258" s="52">
        <f>D258*H258</f>
        <v>0</v>
      </c>
      <c r="J258" s="31" t="s">
        <v>96</v>
      </c>
    </row>
    <row r="259" spans="2:11" s="26" customFormat="1" ht="15.95" customHeight="1" x14ac:dyDescent="0.2">
      <c r="B259" s="333" t="s">
        <v>9</v>
      </c>
      <c r="C259" s="333"/>
      <c r="D259" s="333"/>
      <c r="E259" s="333"/>
      <c r="F259" s="333"/>
      <c r="G259" s="333"/>
      <c r="H259" s="333"/>
      <c r="I259" s="52">
        <f>SUM(I258:I258)</f>
        <v>0</v>
      </c>
      <c r="J259" s="31"/>
    </row>
    <row r="260" spans="2:11" s="26" customFormat="1" ht="30" customHeight="1" x14ac:dyDescent="0.2">
      <c r="B260" s="334" t="s">
        <v>26</v>
      </c>
      <c r="C260" s="334"/>
      <c r="D260" s="334"/>
      <c r="E260" s="334"/>
      <c r="F260" s="334"/>
      <c r="G260" s="334"/>
      <c r="H260" s="334"/>
      <c r="I260" s="334"/>
      <c r="J260" s="30"/>
    </row>
    <row r="261" spans="2:11" s="26" customFormat="1" ht="20.100000000000001" customHeight="1" x14ac:dyDescent="0.2">
      <c r="B261" s="52" t="s">
        <v>2</v>
      </c>
      <c r="C261" s="33" t="s">
        <v>81</v>
      </c>
      <c r="D261" s="33" t="s">
        <v>3</v>
      </c>
      <c r="E261" s="32"/>
      <c r="F261" s="32"/>
      <c r="G261" s="32"/>
      <c r="H261" s="52" t="s">
        <v>10</v>
      </c>
      <c r="I261" s="52" t="s">
        <v>8</v>
      </c>
      <c r="J261" s="31"/>
    </row>
    <row r="262" spans="2:11" s="26" customFormat="1" ht="20.100000000000001" customHeight="1" x14ac:dyDescent="0.2">
      <c r="B262" s="7" t="s">
        <v>199</v>
      </c>
      <c r="C262" s="33" t="s">
        <v>27</v>
      </c>
      <c r="D262" s="55">
        <f>1*0.0052</f>
        <v>5.1999999999999998E-3</v>
      </c>
      <c r="E262" s="33"/>
      <c r="F262" s="33"/>
      <c r="G262" s="33"/>
      <c r="H262" s="298">
        <f>Insumos!E15</f>
        <v>7.95</v>
      </c>
      <c r="I262" s="52">
        <f>D262*H262</f>
        <v>0.04</v>
      </c>
      <c r="J262" s="35"/>
    </row>
    <row r="263" spans="2:11" s="26" customFormat="1" ht="20.100000000000001" customHeight="1" x14ac:dyDescent="0.2">
      <c r="B263" s="7" t="s">
        <v>206</v>
      </c>
      <c r="C263" s="33" t="s">
        <v>27</v>
      </c>
      <c r="D263" s="91">
        <v>4.4999999999999998E-2</v>
      </c>
      <c r="E263" s="33"/>
      <c r="F263" s="33"/>
      <c r="G263" s="33"/>
      <c r="H263" s="298">
        <f>Insumos!E16</f>
        <v>8.14</v>
      </c>
      <c r="I263" s="52">
        <f t="shared" ref="I263:I264" si="6">D263*H263</f>
        <v>0.37</v>
      </c>
      <c r="J263" s="35"/>
    </row>
    <row r="264" spans="2:11" s="26" customFormat="1" ht="20.100000000000001" customHeight="1" x14ac:dyDescent="0.2">
      <c r="B264" s="7" t="s">
        <v>210</v>
      </c>
      <c r="C264" s="33" t="s">
        <v>27</v>
      </c>
      <c r="D264" s="55">
        <v>0.01</v>
      </c>
      <c r="E264" s="33"/>
      <c r="F264" s="33"/>
      <c r="G264" s="33"/>
      <c r="H264" s="298">
        <f>Insumos!E13</f>
        <v>3.42</v>
      </c>
      <c r="I264" s="52">
        <f t="shared" si="6"/>
        <v>0.03</v>
      </c>
      <c r="J264" s="35"/>
      <c r="K264" s="26">
        <f>0.0157*60</f>
        <v>0.94199999999999995</v>
      </c>
    </row>
    <row r="265" spans="2:11" s="26" customFormat="1" ht="20.100000000000001" customHeight="1" x14ac:dyDescent="0.2">
      <c r="B265" s="335" t="s">
        <v>237</v>
      </c>
      <c r="C265" s="335"/>
      <c r="D265" s="335"/>
      <c r="E265" s="335"/>
      <c r="F265" s="335"/>
      <c r="G265" s="335"/>
      <c r="H265" s="335"/>
      <c r="I265" s="86">
        <f>SUM(I262:I264)*1.2075</f>
        <v>0.53</v>
      </c>
      <c r="J265" s="22"/>
    </row>
    <row r="266" spans="2:11" s="26" customFormat="1" ht="20.100000000000001" customHeight="1" x14ac:dyDescent="0.2">
      <c r="B266" s="336" t="s">
        <v>9</v>
      </c>
      <c r="C266" s="336"/>
      <c r="D266" s="336"/>
      <c r="E266" s="336"/>
      <c r="F266" s="336"/>
      <c r="G266" s="336"/>
      <c r="H266" s="336"/>
      <c r="I266" s="52">
        <f>SUM(I262:I265)</f>
        <v>0.97</v>
      </c>
      <c r="J266" s="27"/>
    </row>
    <row r="267" spans="2:11" s="26" customFormat="1" ht="20.100000000000001" customHeight="1" x14ac:dyDescent="0.2">
      <c r="B267" s="284" t="s">
        <v>12</v>
      </c>
      <c r="C267" s="283">
        <v>1</v>
      </c>
      <c r="D267" s="336" t="s">
        <v>13</v>
      </c>
      <c r="E267" s="336"/>
      <c r="F267" s="336"/>
      <c r="G267" s="336"/>
      <c r="H267" s="336"/>
      <c r="I267" s="52">
        <f>I250+I266+I259+I255</f>
        <v>5.51</v>
      </c>
      <c r="J267" s="27"/>
      <c r="K267" s="37">
        <v>238</v>
      </c>
    </row>
    <row r="268" spans="2:11" s="26" customFormat="1" ht="20.100000000000001" customHeight="1" x14ac:dyDescent="0.2">
      <c r="B268" s="337" t="s">
        <v>14</v>
      </c>
      <c r="C268" s="337"/>
      <c r="D268" s="337"/>
      <c r="E268" s="337"/>
      <c r="F268" s="337"/>
      <c r="G268" s="337"/>
      <c r="H268" s="337"/>
      <c r="I268" s="52">
        <f>I267/C267</f>
        <v>5.51</v>
      </c>
      <c r="J268" s="27">
        <v>4.41</v>
      </c>
      <c r="K268" s="26">
        <f>J268*0.06</f>
        <v>0.2646</v>
      </c>
    </row>
    <row r="269" spans="2:11" s="26" customFormat="1" ht="20.100000000000001" customHeight="1" x14ac:dyDescent="0.2">
      <c r="B269" s="83" t="s">
        <v>88</v>
      </c>
      <c r="C269" s="7">
        <v>22.5</v>
      </c>
      <c r="D269" s="338" t="s">
        <v>33</v>
      </c>
      <c r="E269" s="338"/>
      <c r="F269" s="338"/>
      <c r="G269" s="338"/>
      <c r="H269" s="338"/>
      <c r="I269" s="52">
        <f>C269/100*I268</f>
        <v>1.24</v>
      </c>
      <c r="J269" s="27"/>
      <c r="K269" s="128">
        <f>J268-K268</f>
        <v>4.1500000000000004</v>
      </c>
    </row>
    <row r="270" spans="2:11" s="26" customFormat="1" ht="30" customHeight="1" x14ac:dyDescent="0.2">
      <c r="B270" s="332" t="s">
        <v>15</v>
      </c>
      <c r="C270" s="332"/>
      <c r="D270" s="332"/>
      <c r="E270" s="332"/>
      <c r="F270" s="332"/>
      <c r="G270" s="332"/>
      <c r="H270" s="332"/>
      <c r="I270" s="295">
        <f>SUM(I268:I269)</f>
        <v>6.75</v>
      </c>
      <c r="J270" s="22"/>
      <c r="K270" s="128">
        <f>J268-I268</f>
        <v>-1.1000000000000001</v>
      </c>
    </row>
    <row r="271" spans="2:11" s="26" customFormat="1" ht="21" customHeight="1" x14ac:dyDescent="0.2">
      <c r="B271" s="53"/>
      <c r="C271" s="53"/>
      <c r="D271" s="53"/>
      <c r="E271" s="53"/>
      <c r="F271" s="53"/>
      <c r="G271" s="53"/>
      <c r="H271" s="53"/>
      <c r="I271" s="259"/>
      <c r="J271" s="22"/>
      <c r="K271" s="128"/>
    </row>
    <row r="273" spans="2:12" ht="60.75" customHeight="1" x14ac:dyDescent="0.2">
      <c r="B273" s="325"/>
      <c r="C273" s="325"/>
      <c r="D273" s="325"/>
      <c r="E273" s="325"/>
      <c r="F273" s="325"/>
      <c r="G273" s="325"/>
      <c r="H273" s="325"/>
      <c r="I273" s="325"/>
    </row>
    <row r="274" spans="2:12" s="26" customFormat="1" ht="30" customHeight="1" x14ac:dyDescent="0.2">
      <c r="B274" s="79" t="s">
        <v>42</v>
      </c>
      <c r="C274" s="79" t="str">
        <f>'Serviços '!B27</f>
        <v>2.1.3</v>
      </c>
      <c r="D274" s="326" t="s">
        <v>0</v>
      </c>
      <c r="E274" s="326"/>
      <c r="F274" s="326"/>
      <c r="G274" s="326"/>
      <c r="H274" s="326"/>
      <c r="I274" s="326"/>
      <c r="J274" s="21"/>
    </row>
    <row r="275" spans="2:12" s="20" customFormat="1" ht="30.75" customHeight="1" x14ac:dyDescent="0.2">
      <c r="B275" s="327" t="s">
        <v>239</v>
      </c>
      <c r="C275" s="327"/>
      <c r="D275" s="327"/>
      <c r="E275" s="327"/>
      <c r="F275" s="327"/>
      <c r="G275" s="327"/>
      <c r="H275" s="328" t="s">
        <v>420</v>
      </c>
      <c r="I275" s="328"/>
      <c r="J275" s="22"/>
    </row>
    <row r="276" spans="2:12" s="26" customFormat="1" ht="30" customHeight="1" x14ac:dyDescent="0.2">
      <c r="B276" s="329" t="s">
        <v>383</v>
      </c>
      <c r="C276" s="330"/>
      <c r="D276" s="330"/>
      <c r="E276" s="330"/>
      <c r="F276" s="330"/>
      <c r="G276" s="331"/>
      <c r="H276" s="52" t="s">
        <v>1</v>
      </c>
      <c r="I276" s="52" t="s">
        <v>34</v>
      </c>
      <c r="J276" s="29"/>
    </row>
    <row r="277" spans="2:12" s="26" customFormat="1" ht="30" customHeight="1" x14ac:dyDescent="0.2">
      <c r="B277" s="334" t="s">
        <v>18</v>
      </c>
      <c r="C277" s="334"/>
      <c r="D277" s="334"/>
      <c r="E277" s="334"/>
      <c r="F277" s="334"/>
      <c r="G277" s="334"/>
      <c r="H277" s="334"/>
      <c r="I277" s="334"/>
      <c r="J277" s="30"/>
    </row>
    <row r="278" spans="2:12" s="26" customFormat="1" ht="39.950000000000003" customHeight="1" x14ac:dyDescent="0.2">
      <c r="B278" s="52" t="s">
        <v>2</v>
      </c>
      <c r="C278" s="33" t="s">
        <v>81</v>
      </c>
      <c r="D278" s="33" t="s">
        <v>3</v>
      </c>
      <c r="E278" s="33" t="s">
        <v>4</v>
      </c>
      <c r="F278" s="33" t="s">
        <v>5</v>
      </c>
      <c r="G278" s="50" t="s">
        <v>6</v>
      </c>
      <c r="H278" s="90" t="s">
        <v>7</v>
      </c>
      <c r="I278" s="52" t="s">
        <v>8</v>
      </c>
      <c r="J278" s="31"/>
    </row>
    <row r="279" spans="2:12" s="26" customFormat="1" ht="39.950000000000003" customHeight="1" x14ac:dyDescent="0.2">
      <c r="B279" s="181" t="s">
        <v>200</v>
      </c>
      <c r="C279" s="33" t="s">
        <v>39</v>
      </c>
      <c r="D279" s="33">
        <f>0.0000833*0.0052</f>
        <v>4.3316E-7</v>
      </c>
      <c r="E279" s="28">
        <v>1</v>
      </c>
      <c r="F279" s="28">
        <v>0</v>
      </c>
      <c r="G279" s="298">
        <f>Insumos!E39</f>
        <v>491013.1</v>
      </c>
      <c r="H279" s="28">
        <f>Insumos!E114</f>
        <v>0</v>
      </c>
      <c r="I279" s="178">
        <f>D279*E279*G279+D279*F279*H279</f>
        <v>0.21</v>
      </c>
      <c r="J279" s="31"/>
    </row>
    <row r="280" spans="2:12" s="26" customFormat="1" ht="39.950000000000003" customHeight="1" x14ac:dyDescent="0.2">
      <c r="B280" s="181" t="s">
        <v>201</v>
      </c>
      <c r="C280" s="33" t="s">
        <v>39</v>
      </c>
      <c r="D280" s="33">
        <f>0.0000315*0.0052</f>
        <v>1.638E-7</v>
      </c>
      <c r="E280" s="28">
        <v>1</v>
      </c>
      <c r="F280" s="28">
        <v>0</v>
      </c>
      <c r="G280" s="298">
        <f>Insumos!E39</f>
        <v>491013.1</v>
      </c>
      <c r="H280" s="28">
        <f>Insumos!E114</f>
        <v>0</v>
      </c>
      <c r="I280" s="178">
        <f>D280*E280*G280+D280*F280*H280</f>
        <v>0.08</v>
      </c>
      <c r="J280" s="31"/>
    </row>
    <row r="281" spans="2:12" s="26" customFormat="1" ht="39.950000000000003" customHeight="1" x14ac:dyDescent="0.2">
      <c r="B281" s="181" t="s">
        <v>203</v>
      </c>
      <c r="C281" s="33" t="s">
        <v>39</v>
      </c>
      <c r="D281" s="33">
        <f>0.0000667*0.0052</f>
        <v>3.4684E-7</v>
      </c>
      <c r="E281" s="28">
        <v>1</v>
      </c>
      <c r="F281" s="28">
        <v>0</v>
      </c>
      <c r="G281" s="298">
        <f>Insumos!E39</f>
        <v>491013.1</v>
      </c>
      <c r="H281" s="28">
        <f>Insumos!E114</f>
        <v>0</v>
      </c>
      <c r="I281" s="178">
        <f>D281*E281*G281+D281*F281*H281</f>
        <v>0.17</v>
      </c>
      <c r="J281" s="31"/>
    </row>
    <row r="282" spans="2:12" s="26" customFormat="1" ht="39.950000000000003" customHeight="1" x14ac:dyDescent="0.2">
      <c r="B282" s="92" t="s">
        <v>417</v>
      </c>
      <c r="C282" s="33" t="s">
        <v>39</v>
      </c>
      <c r="D282" s="33">
        <f>0.0002*0.0342</f>
        <v>6.8399999999999997E-6</v>
      </c>
      <c r="E282" s="28">
        <v>1</v>
      </c>
      <c r="F282" s="28">
        <v>0</v>
      </c>
      <c r="G282" s="298">
        <f>Insumos!E40</f>
        <v>187806.96</v>
      </c>
      <c r="H282" s="28">
        <v>1</v>
      </c>
      <c r="I282" s="178">
        <f>D282*E282*G282+D282*F282*H282</f>
        <v>1.28</v>
      </c>
      <c r="J282" s="31"/>
    </row>
    <row r="283" spans="2:12" s="26" customFormat="1" ht="39.950000000000003" customHeight="1" x14ac:dyDescent="0.2">
      <c r="B283" s="92" t="s">
        <v>418</v>
      </c>
      <c r="C283" s="33" t="s">
        <v>39</v>
      </c>
      <c r="D283" s="33">
        <f>0.00025*0.0342</f>
        <v>8.5499999999999995E-6</v>
      </c>
      <c r="E283" s="28">
        <v>1</v>
      </c>
      <c r="F283" s="28">
        <v>0</v>
      </c>
      <c r="G283" s="298">
        <f>Insumos!E40</f>
        <v>187806.96</v>
      </c>
      <c r="H283" s="28">
        <v>1</v>
      </c>
      <c r="I283" s="178">
        <f>D283*E283*G283+D283*F283*H283</f>
        <v>1.61</v>
      </c>
      <c r="J283" s="31"/>
    </row>
    <row r="284" spans="2:12" s="26" customFormat="1" ht="15.95" customHeight="1" x14ac:dyDescent="0.2">
      <c r="B284" s="333" t="s">
        <v>9</v>
      </c>
      <c r="C284" s="333"/>
      <c r="D284" s="333"/>
      <c r="E284" s="333"/>
      <c r="F284" s="333"/>
      <c r="G284" s="333"/>
      <c r="H284" s="333"/>
      <c r="I284" s="52">
        <f>SUM(I279:I283)</f>
        <v>3.35</v>
      </c>
      <c r="J284" s="31"/>
    </row>
    <row r="285" spans="2:12" s="26" customFormat="1" ht="30" customHeight="1" x14ac:dyDescent="0.2">
      <c r="B285" s="334" t="s">
        <v>80</v>
      </c>
      <c r="C285" s="334"/>
      <c r="D285" s="334"/>
      <c r="E285" s="334"/>
      <c r="F285" s="334"/>
      <c r="G285" s="334"/>
      <c r="H285" s="334"/>
      <c r="I285" s="334"/>
      <c r="J285" s="30"/>
      <c r="L285" s="26" t="s">
        <v>91</v>
      </c>
    </row>
    <row r="286" spans="2:12" s="26" customFormat="1" ht="20.100000000000001" customHeight="1" x14ac:dyDescent="0.2">
      <c r="B286" s="52" t="s">
        <v>2</v>
      </c>
      <c r="C286" s="33" t="s">
        <v>81</v>
      </c>
      <c r="D286" s="33" t="s">
        <v>3</v>
      </c>
      <c r="E286" s="33"/>
      <c r="F286" s="33"/>
      <c r="G286" s="33"/>
      <c r="H286" s="52" t="s">
        <v>10</v>
      </c>
      <c r="I286" s="52" t="s">
        <v>8</v>
      </c>
      <c r="J286" s="31"/>
    </row>
    <row r="287" spans="2:12" s="26" customFormat="1" ht="20.100000000000001" customHeight="1" x14ac:dyDescent="0.2">
      <c r="B287" s="7" t="s">
        <v>230</v>
      </c>
      <c r="C287" s="33" t="s">
        <v>79</v>
      </c>
      <c r="D287" s="91">
        <f>126*0.0052</f>
        <v>0.65500000000000003</v>
      </c>
      <c r="E287" s="33"/>
      <c r="F287" s="33"/>
      <c r="G287" s="33"/>
      <c r="H287" s="298">
        <f>Insumos!E45</f>
        <v>2.38</v>
      </c>
      <c r="I287" s="52">
        <f>D287*H287</f>
        <v>1.56</v>
      </c>
      <c r="J287" s="31"/>
    </row>
    <row r="288" spans="2:12" s="26" customFormat="1" ht="20.100000000000001" customHeight="1" x14ac:dyDescent="0.2">
      <c r="B288" s="7" t="s">
        <v>231</v>
      </c>
      <c r="C288" s="33" t="s">
        <v>79</v>
      </c>
      <c r="D288" s="91">
        <f>23.4*0.0342</f>
        <v>0.8</v>
      </c>
      <c r="E288" s="33"/>
      <c r="F288" s="33"/>
      <c r="G288" s="33"/>
      <c r="H288" s="298">
        <f>Insumos!E45</f>
        <v>2.38</v>
      </c>
      <c r="I288" s="52">
        <f>D288*H288</f>
        <v>1.9</v>
      </c>
      <c r="J288" s="31"/>
    </row>
    <row r="289" spans="2:11" s="26" customFormat="1" ht="20.100000000000001" customHeight="1" x14ac:dyDescent="0.2">
      <c r="B289" s="333" t="s">
        <v>9</v>
      </c>
      <c r="C289" s="333"/>
      <c r="D289" s="333"/>
      <c r="E289" s="333"/>
      <c r="F289" s="333"/>
      <c r="G289" s="333"/>
      <c r="H289" s="333"/>
      <c r="I289" s="52">
        <f>SUM(I287:I288)</f>
        <v>3.46</v>
      </c>
      <c r="J289" s="36"/>
    </row>
    <row r="290" spans="2:11" s="26" customFormat="1" ht="30" customHeight="1" x14ac:dyDescent="0.2">
      <c r="B290" s="334" t="s">
        <v>11</v>
      </c>
      <c r="C290" s="334"/>
      <c r="D290" s="334"/>
      <c r="E290" s="334"/>
      <c r="F290" s="334"/>
      <c r="G290" s="334"/>
      <c r="H290" s="334"/>
      <c r="I290" s="334"/>
      <c r="J290" s="30"/>
    </row>
    <row r="291" spans="2:11" s="26" customFormat="1" ht="15.95" customHeight="1" x14ac:dyDescent="0.2">
      <c r="B291" s="52" t="s">
        <v>2</v>
      </c>
      <c r="C291" s="33" t="s">
        <v>81</v>
      </c>
      <c r="D291" s="33" t="s">
        <v>3</v>
      </c>
      <c r="E291" s="32"/>
      <c r="F291" s="32"/>
      <c r="G291" s="32"/>
      <c r="H291" s="52" t="s">
        <v>10</v>
      </c>
      <c r="I291" s="52" t="s">
        <v>8</v>
      </c>
      <c r="J291" s="31"/>
    </row>
    <row r="292" spans="2:11" s="26" customFormat="1" ht="15.95" customHeight="1" x14ac:dyDescent="0.2">
      <c r="B292" s="126"/>
      <c r="C292" s="33"/>
      <c r="D292" s="51"/>
      <c r="E292" s="32"/>
      <c r="F292" s="32"/>
      <c r="G292" s="32"/>
      <c r="H292" s="52"/>
      <c r="I292" s="52">
        <f>D292*H292</f>
        <v>0</v>
      </c>
      <c r="J292" s="31" t="s">
        <v>96</v>
      </c>
    </row>
    <row r="293" spans="2:11" s="26" customFormat="1" ht="15.95" customHeight="1" x14ac:dyDescent="0.2">
      <c r="B293" s="333" t="s">
        <v>9</v>
      </c>
      <c r="C293" s="333"/>
      <c r="D293" s="333"/>
      <c r="E293" s="333"/>
      <c r="F293" s="333"/>
      <c r="G293" s="333"/>
      <c r="H293" s="333"/>
      <c r="I293" s="52">
        <f>SUM(I292:I292)</f>
        <v>0</v>
      </c>
      <c r="J293" s="31"/>
    </row>
    <row r="294" spans="2:11" s="26" customFormat="1" ht="30" customHeight="1" x14ac:dyDescent="0.2">
      <c r="B294" s="334" t="s">
        <v>26</v>
      </c>
      <c r="C294" s="334"/>
      <c r="D294" s="334"/>
      <c r="E294" s="334"/>
      <c r="F294" s="334"/>
      <c r="G294" s="334"/>
      <c r="H294" s="334"/>
      <c r="I294" s="334"/>
      <c r="J294" s="30"/>
    </row>
    <row r="295" spans="2:11" s="26" customFormat="1" ht="20.100000000000001" customHeight="1" x14ac:dyDescent="0.2">
      <c r="B295" s="52" t="s">
        <v>2</v>
      </c>
      <c r="C295" s="33" t="s">
        <v>81</v>
      </c>
      <c r="D295" s="33" t="s">
        <v>3</v>
      </c>
      <c r="E295" s="32"/>
      <c r="F295" s="32"/>
      <c r="G295" s="32"/>
      <c r="H295" s="52" t="s">
        <v>10</v>
      </c>
      <c r="I295" s="52" t="s">
        <v>8</v>
      </c>
      <c r="J295" s="31"/>
    </row>
    <row r="296" spans="2:11" s="26" customFormat="1" ht="20.100000000000001" customHeight="1" x14ac:dyDescent="0.2">
      <c r="B296" s="7" t="s">
        <v>199</v>
      </c>
      <c r="C296" s="33" t="s">
        <v>27</v>
      </c>
      <c r="D296" s="55">
        <f>1*0.0052</f>
        <v>5.1999999999999998E-3</v>
      </c>
      <c r="E296" s="33"/>
      <c r="F296" s="33"/>
      <c r="G296" s="33"/>
      <c r="H296" s="298">
        <f>Insumos!E15</f>
        <v>7.95</v>
      </c>
      <c r="I296" s="52">
        <f>D296*H296</f>
        <v>0.04</v>
      </c>
      <c r="J296" s="35"/>
    </row>
    <row r="297" spans="2:11" s="26" customFormat="1" ht="20.100000000000001" customHeight="1" x14ac:dyDescent="0.2">
      <c r="B297" s="7" t="s">
        <v>206</v>
      </c>
      <c r="C297" s="33" t="s">
        <v>27</v>
      </c>
      <c r="D297" s="91">
        <v>0.15</v>
      </c>
      <c r="E297" s="33"/>
      <c r="F297" s="33"/>
      <c r="G297" s="33"/>
      <c r="H297" s="298">
        <f>Insumos!E16</f>
        <v>8.14</v>
      </c>
      <c r="I297" s="52">
        <f t="shared" ref="I297:I298" si="7">D297*H297</f>
        <v>1.22</v>
      </c>
      <c r="J297" s="35"/>
    </row>
    <row r="298" spans="2:11" s="26" customFormat="1" ht="20.100000000000001" customHeight="1" x14ac:dyDescent="0.2">
      <c r="B298" s="7" t="s">
        <v>210</v>
      </c>
      <c r="C298" s="33" t="s">
        <v>27</v>
      </c>
      <c r="D298" s="55">
        <v>0.01</v>
      </c>
      <c r="E298" s="33"/>
      <c r="F298" s="33"/>
      <c r="G298" s="33"/>
      <c r="H298" s="298">
        <f>Insumos!E13</f>
        <v>3.42</v>
      </c>
      <c r="I298" s="52">
        <f t="shared" si="7"/>
        <v>0.03</v>
      </c>
      <c r="J298" s="35"/>
      <c r="K298" s="26">
        <f>0.0157*60</f>
        <v>0.94199999999999995</v>
      </c>
    </row>
    <row r="299" spans="2:11" s="26" customFormat="1" ht="20.100000000000001" customHeight="1" x14ac:dyDescent="0.2">
      <c r="B299" s="335" t="s">
        <v>237</v>
      </c>
      <c r="C299" s="335"/>
      <c r="D299" s="335"/>
      <c r="E299" s="335"/>
      <c r="F299" s="335"/>
      <c r="G299" s="335"/>
      <c r="H299" s="335"/>
      <c r="I299" s="86">
        <f>SUM(I296:I298)*1.2075</f>
        <v>1.56</v>
      </c>
      <c r="J299" s="22"/>
    </row>
    <row r="300" spans="2:11" s="26" customFormat="1" ht="20.100000000000001" customHeight="1" x14ac:dyDescent="0.2">
      <c r="B300" s="336" t="s">
        <v>9</v>
      </c>
      <c r="C300" s="336"/>
      <c r="D300" s="336"/>
      <c r="E300" s="336"/>
      <c r="F300" s="336"/>
      <c r="G300" s="336"/>
      <c r="H300" s="336"/>
      <c r="I300" s="52">
        <f>SUM(I296:I299)</f>
        <v>2.85</v>
      </c>
      <c r="J300" s="27"/>
    </row>
    <row r="301" spans="2:11" s="26" customFormat="1" ht="20.100000000000001" customHeight="1" x14ac:dyDescent="0.2">
      <c r="B301" s="284" t="s">
        <v>12</v>
      </c>
      <c r="C301" s="283">
        <v>1</v>
      </c>
      <c r="D301" s="336" t="s">
        <v>13</v>
      </c>
      <c r="E301" s="336"/>
      <c r="F301" s="336"/>
      <c r="G301" s="336"/>
      <c r="H301" s="336"/>
      <c r="I301" s="52">
        <f>I284+I300+I293+I289</f>
        <v>9.66</v>
      </c>
      <c r="J301" s="27"/>
      <c r="K301" s="37">
        <v>238</v>
      </c>
    </row>
    <row r="302" spans="2:11" s="26" customFormat="1" ht="20.100000000000001" customHeight="1" x14ac:dyDescent="0.2">
      <c r="B302" s="337" t="s">
        <v>14</v>
      </c>
      <c r="C302" s="337"/>
      <c r="D302" s="337"/>
      <c r="E302" s="337"/>
      <c r="F302" s="337"/>
      <c r="G302" s="337"/>
      <c r="H302" s="337"/>
      <c r="I302" s="52">
        <f>I301/C301</f>
        <v>9.66</v>
      </c>
      <c r="J302" s="27">
        <v>4.41</v>
      </c>
      <c r="K302" s="26">
        <f>J302*0.06</f>
        <v>0.2646</v>
      </c>
    </row>
    <row r="303" spans="2:11" s="26" customFormat="1" ht="20.100000000000001" customHeight="1" x14ac:dyDescent="0.2">
      <c r="B303" s="83" t="s">
        <v>88</v>
      </c>
      <c r="C303" s="7">
        <v>22.5</v>
      </c>
      <c r="D303" s="338" t="s">
        <v>33</v>
      </c>
      <c r="E303" s="338"/>
      <c r="F303" s="338"/>
      <c r="G303" s="338"/>
      <c r="H303" s="338"/>
      <c r="I303" s="52">
        <f>C303/100*I302</f>
        <v>2.17</v>
      </c>
      <c r="J303" s="27"/>
      <c r="K303" s="128">
        <f>J302-K302</f>
        <v>4.1500000000000004</v>
      </c>
    </row>
    <row r="304" spans="2:11" s="26" customFormat="1" ht="30" customHeight="1" x14ac:dyDescent="0.2">
      <c r="B304" s="332" t="s">
        <v>15</v>
      </c>
      <c r="C304" s="332"/>
      <c r="D304" s="332"/>
      <c r="E304" s="332"/>
      <c r="F304" s="332"/>
      <c r="G304" s="332"/>
      <c r="H304" s="332"/>
      <c r="I304" s="295">
        <f>SUM(I302:I303)</f>
        <v>11.83</v>
      </c>
      <c r="J304" s="22"/>
      <c r="K304" s="128">
        <f>J302-I302</f>
        <v>-5.25</v>
      </c>
    </row>
    <row r="305" spans="2:12" s="26" customFormat="1" ht="21" customHeight="1" x14ac:dyDescent="0.2">
      <c r="B305" s="53"/>
      <c r="C305" s="53"/>
      <c r="D305" s="53"/>
      <c r="E305" s="53"/>
      <c r="F305" s="53"/>
      <c r="G305" s="53"/>
      <c r="H305" s="53"/>
      <c r="I305" s="259"/>
      <c r="J305" s="22"/>
      <c r="K305" s="128"/>
    </row>
    <row r="307" spans="2:12" ht="60.75" customHeight="1" x14ac:dyDescent="0.2">
      <c r="B307" s="325"/>
      <c r="C307" s="325"/>
      <c r="D307" s="325"/>
      <c r="E307" s="325"/>
      <c r="F307" s="325"/>
      <c r="G307" s="325"/>
      <c r="H307" s="325"/>
      <c r="I307" s="325"/>
    </row>
    <row r="308" spans="2:12" s="26" customFormat="1" ht="30" customHeight="1" x14ac:dyDescent="0.2">
      <c r="B308" s="79" t="s">
        <v>42</v>
      </c>
      <c r="C308" s="79" t="str">
        <f>'Serviços '!B28</f>
        <v>2.1.4</v>
      </c>
      <c r="D308" s="326" t="s">
        <v>0</v>
      </c>
      <c r="E308" s="326"/>
      <c r="F308" s="326"/>
      <c r="G308" s="326"/>
      <c r="H308" s="326"/>
      <c r="I308" s="326"/>
      <c r="J308" s="21"/>
    </row>
    <row r="309" spans="2:12" s="20" customFormat="1" ht="30.75" customHeight="1" x14ac:dyDescent="0.2">
      <c r="B309" s="327" t="s">
        <v>239</v>
      </c>
      <c r="C309" s="327"/>
      <c r="D309" s="327"/>
      <c r="E309" s="327"/>
      <c r="F309" s="327"/>
      <c r="G309" s="327"/>
      <c r="H309" s="328" t="s">
        <v>420</v>
      </c>
      <c r="I309" s="328"/>
      <c r="J309" s="22"/>
    </row>
    <row r="310" spans="2:12" s="26" customFormat="1" ht="30" customHeight="1" x14ac:dyDescent="0.2">
      <c r="B310" s="329" t="s">
        <v>384</v>
      </c>
      <c r="C310" s="330"/>
      <c r="D310" s="330"/>
      <c r="E310" s="330"/>
      <c r="F310" s="330"/>
      <c r="G310" s="331"/>
      <c r="H310" s="52" t="s">
        <v>1</v>
      </c>
      <c r="I310" s="52" t="s">
        <v>34</v>
      </c>
      <c r="J310" s="29"/>
    </row>
    <row r="311" spans="2:12" s="26" customFormat="1" ht="30" customHeight="1" x14ac:dyDescent="0.2">
      <c r="B311" s="334" t="s">
        <v>18</v>
      </c>
      <c r="C311" s="334"/>
      <c r="D311" s="334"/>
      <c r="E311" s="334"/>
      <c r="F311" s="334"/>
      <c r="G311" s="334"/>
      <c r="H311" s="334"/>
      <c r="I311" s="334"/>
      <c r="J311" s="30"/>
    </row>
    <row r="312" spans="2:12" s="26" customFormat="1" ht="39.950000000000003" customHeight="1" x14ac:dyDescent="0.2">
      <c r="B312" s="52" t="s">
        <v>2</v>
      </c>
      <c r="C312" s="33" t="s">
        <v>81</v>
      </c>
      <c r="D312" s="33" t="s">
        <v>3</v>
      </c>
      <c r="E312" s="33" t="s">
        <v>4</v>
      </c>
      <c r="F312" s="33" t="s">
        <v>5</v>
      </c>
      <c r="G312" s="50" t="s">
        <v>6</v>
      </c>
      <c r="H312" s="90" t="s">
        <v>7</v>
      </c>
      <c r="I312" s="52" t="s">
        <v>8</v>
      </c>
      <c r="J312" s="31"/>
    </row>
    <row r="313" spans="2:12" s="26" customFormat="1" ht="39.950000000000003" customHeight="1" x14ac:dyDescent="0.2">
      <c r="B313" s="181" t="s">
        <v>200</v>
      </c>
      <c r="C313" s="33" t="s">
        <v>39</v>
      </c>
      <c r="D313" s="33">
        <f>0.0000833*0.0052</f>
        <v>4.3316E-7</v>
      </c>
      <c r="E313" s="28">
        <v>1</v>
      </c>
      <c r="F313" s="28">
        <v>0</v>
      </c>
      <c r="G313" s="298">
        <f>Insumos!E39</f>
        <v>491013.1</v>
      </c>
      <c r="H313" s="28">
        <f>Insumos!E148</f>
        <v>0</v>
      </c>
      <c r="I313" s="178">
        <f>D313*E313*G313+D313*F313*H313</f>
        <v>0.21</v>
      </c>
      <c r="J313" s="31"/>
    </row>
    <row r="314" spans="2:12" s="26" customFormat="1" ht="39.950000000000003" customHeight="1" x14ac:dyDescent="0.2">
      <c r="B314" s="181" t="s">
        <v>201</v>
      </c>
      <c r="C314" s="33" t="s">
        <v>39</v>
      </c>
      <c r="D314" s="33">
        <f>0.0000315*0.0052</f>
        <v>1.638E-7</v>
      </c>
      <c r="E314" s="28">
        <v>1</v>
      </c>
      <c r="F314" s="28">
        <v>0</v>
      </c>
      <c r="G314" s="298">
        <f>Insumos!E39</f>
        <v>491013.1</v>
      </c>
      <c r="H314" s="28">
        <f>Insumos!E148</f>
        <v>0</v>
      </c>
      <c r="I314" s="178">
        <f>D314*E314*G314+D314*F314*H314</f>
        <v>0.08</v>
      </c>
      <c r="J314" s="31"/>
    </row>
    <row r="315" spans="2:12" s="26" customFormat="1" ht="39.950000000000003" customHeight="1" x14ac:dyDescent="0.2">
      <c r="B315" s="181" t="s">
        <v>203</v>
      </c>
      <c r="C315" s="33" t="s">
        <v>39</v>
      </c>
      <c r="D315" s="33">
        <f>0.0000667*0.0052</f>
        <v>3.4684E-7</v>
      </c>
      <c r="E315" s="28">
        <v>1</v>
      </c>
      <c r="F315" s="28">
        <v>0</v>
      </c>
      <c r="G315" s="298">
        <f>Insumos!E39</f>
        <v>491013.1</v>
      </c>
      <c r="H315" s="28">
        <f>Insumos!E148</f>
        <v>0</v>
      </c>
      <c r="I315" s="178">
        <f>D315*E315*G315+D315*F315*H315</f>
        <v>0.17</v>
      </c>
      <c r="J315" s="31"/>
    </row>
    <row r="316" spans="2:12" s="26" customFormat="1" ht="39.950000000000003" customHeight="1" x14ac:dyDescent="0.2">
      <c r="B316" s="92" t="s">
        <v>417</v>
      </c>
      <c r="C316" s="33" t="s">
        <v>39</v>
      </c>
      <c r="D316" s="33">
        <f>0.00025*0.0342</f>
        <v>8.5499999999999995E-6</v>
      </c>
      <c r="E316" s="28">
        <v>1</v>
      </c>
      <c r="F316" s="28">
        <v>0</v>
      </c>
      <c r="G316" s="298">
        <f>Insumos!E40</f>
        <v>187806.96</v>
      </c>
      <c r="H316" s="28">
        <v>1</v>
      </c>
      <c r="I316" s="178">
        <f>D316*E316*G316+D316*F316*H316</f>
        <v>1.61</v>
      </c>
      <c r="J316" s="31"/>
    </row>
    <row r="317" spans="2:12" s="26" customFormat="1" ht="39.950000000000003" customHeight="1" x14ac:dyDescent="0.2">
      <c r="B317" s="92" t="s">
        <v>418</v>
      </c>
      <c r="C317" s="33" t="s">
        <v>39</v>
      </c>
      <c r="D317" s="33">
        <f>0.00025*0.0342</f>
        <v>8.5499999999999995E-6</v>
      </c>
      <c r="E317" s="28">
        <v>1</v>
      </c>
      <c r="F317" s="28">
        <v>0</v>
      </c>
      <c r="G317" s="298">
        <f>Insumos!E40</f>
        <v>187806.96</v>
      </c>
      <c r="H317" s="28">
        <v>1</v>
      </c>
      <c r="I317" s="178">
        <f>D317*E317*G317+D317*F317*H317</f>
        <v>1.61</v>
      </c>
      <c r="J317" s="31"/>
    </row>
    <row r="318" spans="2:12" s="26" customFormat="1" ht="15.95" customHeight="1" x14ac:dyDescent="0.2">
      <c r="B318" s="333" t="s">
        <v>9</v>
      </c>
      <c r="C318" s="333"/>
      <c r="D318" s="333"/>
      <c r="E318" s="333"/>
      <c r="F318" s="333"/>
      <c r="G318" s="333"/>
      <c r="H318" s="333"/>
      <c r="I318" s="52">
        <f>SUM(I313:I317)</f>
        <v>3.68</v>
      </c>
      <c r="J318" s="31"/>
    </row>
    <row r="319" spans="2:12" s="26" customFormat="1" ht="30" customHeight="1" x14ac:dyDescent="0.2">
      <c r="B319" s="334" t="s">
        <v>80</v>
      </c>
      <c r="C319" s="334"/>
      <c r="D319" s="334"/>
      <c r="E319" s="334"/>
      <c r="F319" s="334"/>
      <c r="G319" s="334"/>
      <c r="H319" s="334"/>
      <c r="I319" s="334"/>
      <c r="J319" s="30"/>
      <c r="L319" s="26" t="s">
        <v>91</v>
      </c>
    </row>
    <row r="320" spans="2:12" s="26" customFormat="1" ht="20.100000000000001" customHeight="1" x14ac:dyDescent="0.2">
      <c r="B320" s="52" t="s">
        <v>2</v>
      </c>
      <c r="C320" s="33" t="s">
        <v>81</v>
      </c>
      <c r="D320" s="33" t="s">
        <v>3</v>
      </c>
      <c r="E320" s="33"/>
      <c r="F320" s="33"/>
      <c r="G320" s="33"/>
      <c r="H320" s="52" t="s">
        <v>10</v>
      </c>
      <c r="I320" s="52" t="s">
        <v>8</v>
      </c>
      <c r="J320" s="31"/>
    </row>
    <row r="321" spans="2:11" s="26" customFormat="1" ht="20.100000000000001" customHeight="1" x14ac:dyDescent="0.2">
      <c r="B321" s="7" t="s">
        <v>230</v>
      </c>
      <c r="C321" s="33" t="s">
        <v>79</v>
      </c>
      <c r="D321" s="91">
        <f>130*0.0052</f>
        <v>0.67600000000000005</v>
      </c>
      <c r="E321" s="33"/>
      <c r="F321" s="33"/>
      <c r="G321" s="33"/>
      <c r="H321" s="298">
        <f>Insumos!E45</f>
        <v>2.38</v>
      </c>
      <c r="I321" s="52">
        <f>D321*H321</f>
        <v>1.61</v>
      </c>
      <c r="J321" s="31"/>
    </row>
    <row r="322" spans="2:11" s="26" customFormat="1" ht="20.100000000000001" customHeight="1" x14ac:dyDescent="0.2">
      <c r="B322" s="7" t="s">
        <v>231</v>
      </c>
      <c r="C322" s="33" t="s">
        <v>79</v>
      </c>
      <c r="D322" s="91">
        <f>23.4*0.0342</f>
        <v>0.8</v>
      </c>
      <c r="E322" s="33"/>
      <c r="F322" s="33"/>
      <c r="G322" s="33"/>
      <c r="H322" s="298">
        <f>Insumos!E45</f>
        <v>2.38</v>
      </c>
      <c r="I322" s="52">
        <f>D322*H322</f>
        <v>1.9</v>
      </c>
      <c r="J322" s="31"/>
    </row>
    <row r="323" spans="2:11" s="26" customFormat="1" ht="20.100000000000001" customHeight="1" x14ac:dyDescent="0.2">
      <c r="B323" s="333" t="s">
        <v>9</v>
      </c>
      <c r="C323" s="333"/>
      <c r="D323" s="333"/>
      <c r="E323" s="333"/>
      <c r="F323" s="333"/>
      <c r="G323" s="333"/>
      <c r="H323" s="333"/>
      <c r="I323" s="52">
        <f>SUM(I321:I322)</f>
        <v>3.51</v>
      </c>
      <c r="J323" s="36"/>
    </row>
    <row r="324" spans="2:11" s="26" customFormat="1" ht="30" customHeight="1" x14ac:dyDescent="0.2">
      <c r="B324" s="334" t="s">
        <v>11</v>
      </c>
      <c r="C324" s="334"/>
      <c r="D324" s="334"/>
      <c r="E324" s="334"/>
      <c r="F324" s="334"/>
      <c r="G324" s="334"/>
      <c r="H324" s="334"/>
      <c r="I324" s="334"/>
      <c r="J324" s="30"/>
    </row>
    <row r="325" spans="2:11" s="26" customFormat="1" ht="15.95" customHeight="1" x14ac:dyDescent="0.2">
      <c r="B325" s="52" t="s">
        <v>2</v>
      </c>
      <c r="C325" s="33" t="s">
        <v>81</v>
      </c>
      <c r="D325" s="33" t="s">
        <v>3</v>
      </c>
      <c r="E325" s="32"/>
      <c r="F325" s="32"/>
      <c r="G325" s="32"/>
      <c r="H325" s="52" t="s">
        <v>10</v>
      </c>
      <c r="I325" s="52" t="s">
        <v>8</v>
      </c>
      <c r="J325" s="31"/>
    </row>
    <row r="326" spans="2:11" s="26" customFormat="1" ht="15.95" customHeight="1" x14ac:dyDescent="0.2">
      <c r="B326" s="126"/>
      <c r="C326" s="33"/>
      <c r="D326" s="51"/>
      <c r="E326" s="32"/>
      <c r="F326" s="32"/>
      <c r="G326" s="32"/>
      <c r="H326" s="52"/>
      <c r="I326" s="52">
        <f>D326*H326</f>
        <v>0</v>
      </c>
      <c r="J326" s="31" t="s">
        <v>96</v>
      </c>
    </row>
    <row r="327" spans="2:11" s="26" customFormat="1" ht="15.95" customHeight="1" x14ac:dyDescent="0.2">
      <c r="B327" s="333" t="s">
        <v>9</v>
      </c>
      <c r="C327" s="333"/>
      <c r="D327" s="333"/>
      <c r="E327" s="333"/>
      <c r="F327" s="333"/>
      <c r="G327" s="333"/>
      <c r="H327" s="333"/>
      <c r="I327" s="52">
        <f>SUM(I326:I326)</f>
        <v>0</v>
      </c>
      <c r="J327" s="31"/>
    </row>
    <row r="328" spans="2:11" s="26" customFormat="1" ht="30" customHeight="1" x14ac:dyDescent="0.2">
      <c r="B328" s="334" t="s">
        <v>26</v>
      </c>
      <c r="C328" s="334"/>
      <c r="D328" s="334"/>
      <c r="E328" s="334"/>
      <c r="F328" s="334"/>
      <c r="G328" s="334"/>
      <c r="H328" s="334"/>
      <c r="I328" s="334"/>
      <c r="J328" s="30"/>
    </row>
    <row r="329" spans="2:11" s="26" customFormat="1" ht="20.100000000000001" customHeight="1" x14ac:dyDescent="0.2">
      <c r="B329" s="52" t="s">
        <v>2</v>
      </c>
      <c r="C329" s="33" t="s">
        <v>81</v>
      </c>
      <c r="D329" s="33" t="s">
        <v>3</v>
      </c>
      <c r="E329" s="32"/>
      <c r="F329" s="32"/>
      <c r="G329" s="32"/>
      <c r="H329" s="52" t="s">
        <v>10</v>
      </c>
      <c r="I329" s="52" t="s">
        <v>8</v>
      </c>
      <c r="J329" s="31"/>
    </row>
    <row r="330" spans="2:11" s="26" customFormat="1" ht="20.100000000000001" customHeight="1" x14ac:dyDescent="0.2">
      <c r="B330" s="7" t="s">
        <v>199</v>
      </c>
      <c r="C330" s="33" t="s">
        <v>27</v>
      </c>
      <c r="D330" s="55">
        <f>1*0.0052</f>
        <v>5.1999999999999998E-3</v>
      </c>
      <c r="E330" s="33"/>
      <c r="F330" s="33"/>
      <c r="G330" s="33"/>
      <c r="H330" s="298">
        <f>Insumos!E15</f>
        <v>7.95</v>
      </c>
      <c r="I330" s="52">
        <f>D330*H330</f>
        <v>0.04</v>
      </c>
      <c r="J330" s="35"/>
    </row>
    <row r="331" spans="2:11" s="26" customFormat="1" ht="20.100000000000001" customHeight="1" x14ac:dyDescent="0.2">
      <c r="B331" s="7" t="s">
        <v>206</v>
      </c>
      <c r="C331" s="33" t="s">
        <v>27</v>
      </c>
      <c r="D331" s="91">
        <v>0.17</v>
      </c>
      <c r="E331" s="33"/>
      <c r="F331" s="33"/>
      <c r="G331" s="33"/>
      <c r="H331" s="298">
        <f>Insumos!E16</f>
        <v>8.14</v>
      </c>
      <c r="I331" s="52">
        <f t="shared" ref="I331:I332" si="8">D331*H331</f>
        <v>1.38</v>
      </c>
      <c r="J331" s="35"/>
    </row>
    <row r="332" spans="2:11" s="26" customFormat="1" ht="20.100000000000001" customHeight="1" x14ac:dyDescent="0.2">
      <c r="B332" s="7" t="s">
        <v>210</v>
      </c>
      <c r="C332" s="33" t="s">
        <v>27</v>
      </c>
      <c r="D332" s="55">
        <v>0.01</v>
      </c>
      <c r="E332" s="33"/>
      <c r="F332" s="33"/>
      <c r="G332" s="33"/>
      <c r="H332" s="298">
        <f>Insumos!E13</f>
        <v>3.42</v>
      </c>
      <c r="I332" s="52">
        <f t="shared" si="8"/>
        <v>0.03</v>
      </c>
      <c r="J332" s="35"/>
      <c r="K332" s="26">
        <f>0.0157*60</f>
        <v>0.94199999999999995</v>
      </c>
    </row>
    <row r="333" spans="2:11" s="26" customFormat="1" ht="20.100000000000001" customHeight="1" x14ac:dyDescent="0.2">
      <c r="B333" s="335" t="s">
        <v>237</v>
      </c>
      <c r="C333" s="335"/>
      <c r="D333" s="335"/>
      <c r="E333" s="335"/>
      <c r="F333" s="335"/>
      <c r="G333" s="335"/>
      <c r="H333" s="335"/>
      <c r="I333" s="86">
        <f>SUM(I330:I332)*1.2075</f>
        <v>1.75</v>
      </c>
      <c r="J333" s="22"/>
    </row>
    <row r="334" spans="2:11" s="26" customFormat="1" ht="20.100000000000001" customHeight="1" x14ac:dyDescent="0.2">
      <c r="B334" s="336" t="s">
        <v>9</v>
      </c>
      <c r="C334" s="336"/>
      <c r="D334" s="336"/>
      <c r="E334" s="336"/>
      <c r="F334" s="336"/>
      <c r="G334" s="336"/>
      <c r="H334" s="336"/>
      <c r="I334" s="52">
        <f>SUM(I330:I333)</f>
        <v>3.2</v>
      </c>
      <c r="J334" s="27"/>
    </row>
    <row r="335" spans="2:11" s="26" customFormat="1" ht="20.100000000000001" customHeight="1" x14ac:dyDescent="0.2">
      <c r="B335" s="284" t="s">
        <v>12</v>
      </c>
      <c r="C335" s="283">
        <v>1</v>
      </c>
      <c r="D335" s="336" t="s">
        <v>13</v>
      </c>
      <c r="E335" s="336"/>
      <c r="F335" s="336"/>
      <c r="G335" s="336"/>
      <c r="H335" s="336"/>
      <c r="I335" s="52">
        <f>I318+I334+I327+I323</f>
        <v>10.39</v>
      </c>
      <c r="J335" s="27"/>
      <c r="K335" s="37">
        <v>238</v>
      </c>
    </row>
    <row r="336" spans="2:11" s="26" customFormat="1" ht="20.100000000000001" customHeight="1" x14ac:dyDescent="0.2">
      <c r="B336" s="337" t="s">
        <v>14</v>
      </c>
      <c r="C336" s="337"/>
      <c r="D336" s="337"/>
      <c r="E336" s="337"/>
      <c r="F336" s="337"/>
      <c r="G336" s="337"/>
      <c r="H336" s="337"/>
      <c r="I336" s="52">
        <f>I335/C335</f>
        <v>10.39</v>
      </c>
      <c r="J336" s="27">
        <v>4.41</v>
      </c>
      <c r="K336" s="26">
        <f>J336*0.06</f>
        <v>0.2646</v>
      </c>
    </row>
    <row r="337" spans="2:11" s="26" customFormat="1" ht="20.100000000000001" customHeight="1" x14ac:dyDescent="0.2">
      <c r="B337" s="83" t="s">
        <v>88</v>
      </c>
      <c r="C337" s="7">
        <v>22.5</v>
      </c>
      <c r="D337" s="338" t="s">
        <v>33</v>
      </c>
      <c r="E337" s="338"/>
      <c r="F337" s="338"/>
      <c r="G337" s="338"/>
      <c r="H337" s="338"/>
      <c r="I337" s="52">
        <f>C337/100*I336</f>
        <v>2.34</v>
      </c>
      <c r="J337" s="27"/>
      <c r="K337" s="128">
        <f>J336-K336</f>
        <v>4.1500000000000004</v>
      </c>
    </row>
    <row r="338" spans="2:11" s="26" customFormat="1" ht="30" customHeight="1" x14ac:dyDescent="0.2">
      <c r="B338" s="332" t="s">
        <v>15</v>
      </c>
      <c r="C338" s="332"/>
      <c r="D338" s="332"/>
      <c r="E338" s="332"/>
      <c r="F338" s="332"/>
      <c r="G338" s="332"/>
      <c r="H338" s="332"/>
      <c r="I338" s="295">
        <f>SUM(I336:I337)</f>
        <v>12.73</v>
      </c>
      <c r="J338" s="22"/>
      <c r="K338" s="128">
        <f>J336-I336</f>
        <v>-5.98</v>
      </c>
    </row>
    <row r="339" spans="2:11" s="26" customFormat="1" ht="21" customHeight="1" x14ac:dyDescent="0.2">
      <c r="B339" s="53"/>
      <c r="C339" s="53"/>
      <c r="D339" s="53"/>
      <c r="E339" s="53"/>
      <c r="F339" s="53"/>
      <c r="G339" s="53"/>
      <c r="H339" s="53"/>
      <c r="I339" s="259"/>
      <c r="J339" s="22"/>
      <c r="K339" s="128"/>
    </row>
    <row r="341" spans="2:11" ht="60.75" customHeight="1" x14ac:dyDescent="0.2">
      <c r="B341" s="325"/>
      <c r="C341" s="325"/>
      <c r="D341" s="325"/>
      <c r="E341" s="325"/>
      <c r="F341" s="325"/>
      <c r="G341" s="325"/>
      <c r="H341" s="325"/>
      <c r="I341" s="325"/>
    </row>
    <row r="342" spans="2:11" s="26" customFormat="1" ht="30" customHeight="1" x14ac:dyDescent="0.2">
      <c r="B342" s="79" t="s">
        <v>42</v>
      </c>
      <c r="C342" s="79" t="str">
        <f>'Serviços '!B29</f>
        <v>2.1.5</v>
      </c>
      <c r="D342" s="326" t="s">
        <v>0</v>
      </c>
      <c r="E342" s="326"/>
      <c r="F342" s="326"/>
      <c r="G342" s="326"/>
      <c r="H342" s="326"/>
      <c r="I342" s="326"/>
      <c r="J342" s="21"/>
    </row>
    <row r="343" spans="2:11" s="20" customFormat="1" ht="30.75" customHeight="1" x14ac:dyDescent="0.2">
      <c r="B343" s="327" t="s">
        <v>239</v>
      </c>
      <c r="C343" s="327"/>
      <c r="D343" s="327"/>
      <c r="E343" s="327"/>
      <c r="F343" s="327"/>
      <c r="G343" s="327"/>
      <c r="H343" s="328" t="s">
        <v>420</v>
      </c>
      <c r="I343" s="328"/>
      <c r="J343" s="22"/>
    </row>
    <row r="344" spans="2:11" s="26" customFormat="1" ht="30" customHeight="1" x14ac:dyDescent="0.2">
      <c r="B344" s="329" t="s">
        <v>385</v>
      </c>
      <c r="C344" s="330"/>
      <c r="D344" s="330"/>
      <c r="E344" s="330"/>
      <c r="F344" s="330"/>
      <c r="G344" s="331"/>
      <c r="H344" s="52" t="s">
        <v>1</v>
      </c>
      <c r="I344" s="52" t="s">
        <v>34</v>
      </c>
      <c r="J344" s="29"/>
    </row>
    <row r="345" spans="2:11" s="26" customFormat="1" ht="30" customHeight="1" x14ac:dyDescent="0.2">
      <c r="B345" s="334" t="s">
        <v>18</v>
      </c>
      <c r="C345" s="334"/>
      <c r="D345" s="334"/>
      <c r="E345" s="334"/>
      <c r="F345" s="334"/>
      <c r="G345" s="334"/>
      <c r="H345" s="334"/>
      <c r="I345" s="334"/>
      <c r="J345" s="30"/>
    </row>
    <row r="346" spans="2:11" s="26" customFormat="1" ht="39.950000000000003" customHeight="1" x14ac:dyDescent="0.2">
      <c r="B346" s="52" t="s">
        <v>2</v>
      </c>
      <c r="C346" s="33" t="s">
        <v>81</v>
      </c>
      <c r="D346" s="33" t="s">
        <v>3</v>
      </c>
      <c r="E346" s="33" t="s">
        <v>4</v>
      </c>
      <c r="F346" s="33" t="s">
        <v>5</v>
      </c>
      <c r="G346" s="50" t="s">
        <v>6</v>
      </c>
      <c r="H346" s="90" t="s">
        <v>7</v>
      </c>
      <c r="I346" s="52" t="s">
        <v>8</v>
      </c>
      <c r="J346" s="31"/>
    </row>
    <row r="347" spans="2:11" s="26" customFormat="1" ht="39.950000000000003" customHeight="1" x14ac:dyDescent="0.2">
      <c r="B347" s="181" t="s">
        <v>200</v>
      </c>
      <c r="C347" s="33" t="s">
        <v>39</v>
      </c>
      <c r="D347" s="33">
        <f>0.0000833*0.0052</f>
        <v>4.3316E-7</v>
      </c>
      <c r="E347" s="28">
        <v>1</v>
      </c>
      <c r="F347" s="28">
        <v>0</v>
      </c>
      <c r="G347" s="298">
        <f>Insumos!E39</f>
        <v>491013.1</v>
      </c>
      <c r="H347" s="28">
        <f>Insumos!E182</f>
        <v>0</v>
      </c>
      <c r="I347" s="178">
        <f>D347*E347*G347+D347*F347*H347</f>
        <v>0.21</v>
      </c>
      <c r="J347" s="31"/>
    </row>
    <row r="348" spans="2:11" s="26" customFormat="1" ht="39.950000000000003" customHeight="1" x14ac:dyDescent="0.2">
      <c r="B348" s="181" t="s">
        <v>201</v>
      </c>
      <c r="C348" s="33" t="s">
        <v>39</v>
      </c>
      <c r="D348" s="33">
        <f>0.0000315*0.0052</f>
        <v>1.638E-7</v>
      </c>
      <c r="E348" s="28">
        <v>1</v>
      </c>
      <c r="F348" s="28">
        <v>0</v>
      </c>
      <c r="G348" s="298">
        <f>Insumos!E39</f>
        <v>491013.1</v>
      </c>
      <c r="H348" s="28">
        <f>Insumos!E182</f>
        <v>0</v>
      </c>
      <c r="I348" s="178">
        <f>D348*E348*G348+D348*F348*H348</f>
        <v>0.08</v>
      </c>
      <c r="J348" s="31"/>
    </row>
    <row r="349" spans="2:11" s="26" customFormat="1" ht="39.950000000000003" customHeight="1" x14ac:dyDescent="0.2">
      <c r="B349" s="181" t="s">
        <v>203</v>
      </c>
      <c r="C349" s="33" t="s">
        <v>39</v>
      </c>
      <c r="D349" s="33">
        <f>0.0000667*0.0052</f>
        <v>3.4684E-7</v>
      </c>
      <c r="E349" s="28">
        <v>1</v>
      </c>
      <c r="F349" s="28">
        <v>0</v>
      </c>
      <c r="G349" s="298">
        <f>Insumos!E39</f>
        <v>491013.1</v>
      </c>
      <c r="H349" s="28">
        <f>Insumos!E182</f>
        <v>0</v>
      </c>
      <c r="I349" s="178">
        <f>D349*E349*G349+D349*F349*H349</f>
        <v>0.17</v>
      </c>
      <c r="J349" s="31"/>
    </row>
    <row r="350" spans="2:11" s="26" customFormat="1" ht="39.950000000000003" customHeight="1" x14ac:dyDescent="0.2">
      <c r="B350" s="92" t="s">
        <v>417</v>
      </c>
      <c r="C350" s="33" t="s">
        <v>39</v>
      </c>
      <c r="D350" s="33">
        <f>0.00037*0.0342</f>
        <v>1.2653999999999999E-5</v>
      </c>
      <c r="E350" s="28">
        <v>1</v>
      </c>
      <c r="F350" s="28">
        <v>0</v>
      </c>
      <c r="G350" s="298">
        <f>Insumos!E40</f>
        <v>187806.96</v>
      </c>
      <c r="H350" s="28">
        <v>1</v>
      </c>
      <c r="I350" s="178">
        <f>D350*E350*G350+D350*F350*H350</f>
        <v>2.38</v>
      </c>
      <c r="J350" s="31"/>
    </row>
    <row r="351" spans="2:11" s="26" customFormat="1" ht="39.950000000000003" customHeight="1" x14ac:dyDescent="0.2">
      <c r="B351" s="92" t="s">
        <v>418</v>
      </c>
      <c r="C351" s="33" t="s">
        <v>39</v>
      </c>
      <c r="D351" s="33">
        <f>0.00037*0.0342</f>
        <v>1.2653999999999999E-5</v>
      </c>
      <c r="E351" s="28">
        <v>1</v>
      </c>
      <c r="F351" s="28">
        <v>0</v>
      </c>
      <c r="G351" s="298">
        <f>Insumos!E40</f>
        <v>187806.96</v>
      </c>
      <c r="H351" s="28">
        <v>1</v>
      </c>
      <c r="I351" s="178">
        <f>D351*E351*G351+D351*F351*H351</f>
        <v>2.38</v>
      </c>
      <c r="J351" s="31"/>
    </row>
    <row r="352" spans="2:11" s="26" customFormat="1" ht="15.95" customHeight="1" x14ac:dyDescent="0.2">
      <c r="B352" s="333" t="s">
        <v>9</v>
      </c>
      <c r="C352" s="333"/>
      <c r="D352" s="333"/>
      <c r="E352" s="333"/>
      <c r="F352" s="333"/>
      <c r="G352" s="333"/>
      <c r="H352" s="333"/>
      <c r="I352" s="52">
        <f>SUM(I347:I351)</f>
        <v>5.22</v>
      </c>
      <c r="J352" s="31"/>
    </row>
    <row r="353" spans="2:12" s="26" customFormat="1" ht="30" customHeight="1" x14ac:dyDescent="0.2">
      <c r="B353" s="334" t="s">
        <v>80</v>
      </c>
      <c r="C353" s="334"/>
      <c r="D353" s="334"/>
      <c r="E353" s="334"/>
      <c r="F353" s="334"/>
      <c r="G353" s="334"/>
      <c r="H353" s="334"/>
      <c r="I353" s="334"/>
      <c r="J353" s="30"/>
      <c r="L353" s="26" t="s">
        <v>91</v>
      </c>
    </row>
    <row r="354" spans="2:12" s="26" customFormat="1" ht="20.100000000000001" customHeight="1" x14ac:dyDescent="0.2">
      <c r="B354" s="52" t="s">
        <v>2</v>
      </c>
      <c r="C354" s="33" t="s">
        <v>81</v>
      </c>
      <c r="D354" s="33" t="s">
        <v>3</v>
      </c>
      <c r="E354" s="33"/>
      <c r="F354" s="33"/>
      <c r="G354" s="33"/>
      <c r="H354" s="52" t="s">
        <v>10</v>
      </c>
      <c r="I354" s="52" t="s">
        <v>8</v>
      </c>
      <c r="J354" s="31"/>
    </row>
    <row r="355" spans="2:12" s="26" customFormat="1" ht="20.100000000000001" customHeight="1" x14ac:dyDescent="0.2">
      <c r="B355" s="7" t="s">
        <v>230</v>
      </c>
      <c r="C355" s="33" t="s">
        <v>79</v>
      </c>
      <c r="D355" s="91">
        <f>195*0.0052</f>
        <v>1.014</v>
      </c>
      <c r="E355" s="33"/>
      <c r="F355" s="33"/>
      <c r="G355" s="33"/>
      <c r="H355" s="298">
        <f>Insumos!E45</f>
        <v>2.38</v>
      </c>
      <c r="I355" s="52">
        <f>D355*H355</f>
        <v>2.41</v>
      </c>
      <c r="J355" s="31"/>
    </row>
    <row r="356" spans="2:12" s="26" customFormat="1" ht="20.100000000000001" customHeight="1" x14ac:dyDescent="0.2">
      <c r="B356" s="7" t="s">
        <v>231</v>
      </c>
      <c r="C356" s="33" t="s">
        <v>79</v>
      </c>
      <c r="D356" s="91">
        <f>35.1*0.0342</f>
        <v>1.2</v>
      </c>
      <c r="E356" s="33"/>
      <c r="F356" s="33"/>
      <c r="G356" s="33"/>
      <c r="H356" s="298">
        <f>Insumos!E45</f>
        <v>2.38</v>
      </c>
      <c r="I356" s="52">
        <f>D356*H356</f>
        <v>2.86</v>
      </c>
      <c r="J356" s="31"/>
    </row>
    <row r="357" spans="2:12" s="26" customFormat="1" ht="20.100000000000001" customHeight="1" x14ac:dyDescent="0.2">
      <c r="B357" s="333" t="s">
        <v>9</v>
      </c>
      <c r="C357" s="333"/>
      <c r="D357" s="333"/>
      <c r="E357" s="333"/>
      <c r="F357" s="333"/>
      <c r="G357" s="333"/>
      <c r="H357" s="333"/>
      <c r="I357" s="52">
        <f>SUM(I355:I356)</f>
        <v>5.27</v>
      </c>
      <c r="J357" s="36"/>
    </row>
    <row r="358" spans="2:12" s="26" customFormat="1" ht="30" customHeight="1" x14ac:dyDescent="0.2">
      <c r="B358" s="334" t="s">
        <v>11</v>
      </c>
      <c r="C358" s="334"/>
      <c r="D358" s="334"/>
      <c r="E358" s="334"/>
      <c r="F358" s="334"/>
      <c r="G358" s="334"/>
      <c r="H358" s="334"/>
      <c r="I358" s="334"/>
      <c r="J358" s="30"/>
    </row>
    <row r="359" spans="2:12" s="26" customFormat="1" ht="15.95" customHeight="1" x14ac:dyDescent="0.2">
      <c r="B359" s="52" t="s">
        <v>2</v>
      </c>
      <c r="C359" s="33" t="s">
        <v>81</v>
      </c>
      <c r="D359" s="33" t="s">
        <v>3</v>
      </c>
      <c r="E359" s="32"/>
      <c r="F359" s="32"/>
      <c r="G359" s="32"/>
      <c r="H359" s="52" t="s">
        <v>10</v>
      </c>
      <c r="I359" s="52" t="s">
        <v>8</v>
      </c>
      <c r="J359" s="31"/>
    </row>
    <row r="360" spans="2:12" s="26" customFormat="1" ht="15.95" customHeight="1" x14ac:dyDescent="0.2">
      <c r="B360" s="126"/>
      <c r="C360" s="33"/>
      <c r="D360" s="51"/>
      <c r="E360" s="32"/>
      <c r="F360" s="32"/>
      <c r="G360" s="32"/>
      <c r="H360" s="52"/>
      <c r="I360" s="52">
        <f>D360*H360</f>
        <v>0</v>
      </c>
      <c r="J360" s="31" t="s">
        <v>96</v>
      </c>
    </row>
    <row r="361" spans="2:12" s="26" customFormat="1" ht="15.95" customHeight="1" x14ac:dyDescent="0.2">
      <c r="B361" s="333" t="s">
        <v>9</v>
      </c>
      <c r="C361" s="333"/>
      <c r="D361" s="333"/>
      <c r="E361" s="333"/>
      <c r="F361" s="333"/>
      <c r="G361" s="333"/>
      <c r="H361" s="333"/>
      <c r="I361" s="52">
        <f>SUM(I360:I360)</f>
        <v>0</v>
      </c>
      <c r="J361" s="31"/>
    </row>
    <row r="362" spans="2:12" s="26" customFormat="1" ht="30" customHeight="1" x14ac:dyDescent="0.2">
      <c r="B362" s="334" t="s">
        <v>26</v>
      </c>
      <c r="C362" s="334"/>
      <c r="D362" s="334"/>
      <c r="E362" s="334"/>
      <c r="F362" s="334"/>
      <c r="G362" s="334"/>
      <c r="H362" s="334"/>
      <c r="I362" s="334"/>
      <c r="J362" s="30"/>
    </row>
    <row r="363" spans="2:12" s="26" customFormat="1" ht="20.100000000000001" customHeight="1" x14ac:dyDescent="0.2">
      <c r="B363" s="52" t="s">
        <v>2</v>
      </c>
      <c r="C363" s="33" t="s">
        <v>81</v>
      </c>
      <c r="D363" s="33" t="s">
        <v>3</v>
      </c>
      <c r="E363" s="32"/>
      <c r="F363" s="32"/>
      <c r="G363" s="32"/>
      <c r="H363" s="52" t="s">
        <v>10</v>
      </c>
      <c r="I363" s="52" t="s">
        <v>8</v>
      </c>
      <c r="J363" s="31"/>
    </row>
    <row r="364" spans="2:12" s="26" customFormat="1" ht="20.100000000000001" customHeight="1" x14ac:dyDescent="0.2">
      <c r="B364" s="7" t="s">
        <v>199</v>
      </c>
      <c r="C364" s="33" t="s">
        <v>27</v>
      </c>
      <c r="D364" s="55">
        <f>1*0.0052</f>
        <v>5.1999999999999998E-3</v>
      </c>
      <c r="E364" s="33"/>
      <c r="F364" s="33"/>
      <c r="G364" s="33"/>
      <c r="H364" s="298">
        <f>Insumos!E15</f>
        <v>7.95</v>
      </c>
      <c r="I364" s="52">
        <f>D364*H364</f>
        <v>0.04</v>
      </c>
      <c r="J364" s="35"/>
    </row>
    <row r="365" spans="2:12" s="26" customFormat="1" ht="20.100000000000001" customHeight="1" x14ac:dyDescent="0.2">
      <c r="B365" s="7" t="s">
        <v>206</v>
      </c>
      <c r="C365" s="33" t="s">
        <v>27</v>
      </c>
      <c r="D365" s="91">
        <v>0.22500000000000001</v>
      </c>
      <c r="E365" s="33"/>
      <c r="F365" s="33"/>
      <c r="G365" s="33"/>
      <c r="H365" s="298">
        <f>Insumos!E16</f>
        <v>8.14</v>
      </c>
      <c r="I365" s="52">
        <f t="shared" ref="I365:I366" si="9">D365*H365</f>
        <v>1.83</v>
      </c>
      <c r="J365" s="35"/>
    </row>
    <row r="366" spans="2:12" s="26" customFormat="1" ht="20.100000000000001" customHeight="1" x14ac:dyDescent="0.2">
      <c r="B366" s="7" t="s">
        <v>210</v>
      </c>
      <c r="C366" s="33" t="s">
        <v>27</v>
      </c>
      <c r="D366" s="55">
        <v>0.01</v>
      </c>
      <c r="E366" s="33"/>
      <c r="F366" s="33"/>
      <c r="G366" s="33"/>
      <c r="H366" s="298">
        <f>Insumos!E13</f>
        <v>3.42</v>
      </c>
      <c r="I366" s="52">
        <f t="shared" si="9"/>
        <v>0.03</v>
      </c>
      <c r="J366" s="35"/>
      <c r="K366" s="26">
        <f>0.0157*60</f>
        <v>0.94199999999999995</v>
      </c>
    </row>
    <row r="367" spans="2:12" s="26" customFormat="1" ht="20.100000000000001" customHeight="1" x14ac:dyDescent="0.2">
      <c r="B367" s="335" t="s">
        <v>237</v>
      </c>
      <c r="C367" s="335"/>
      <c r="D367" s="335"/>
      <c r="E367" s="335"/>
      <c r="F367" s="335"/>
      <c r="G367" s="335"/>
      <c r="H367" s="335"/>
      <c r="I367" s="86">
        <f>SUM(I364:I366)*1.2075</f>
        <v>2.29</v>
      </c>
      <c r="J367" s="22"/>
    </row>
    <row r="368" spans="2:12" s="26" customFormat="1" ht="20.100000000000001" customHeight="1" x14ac:dyDescent="0.2">
      <c r="B368" s="336" t="s">
        <v>9</v>
      </c>
      <c r="C368" s="336"/>
      <c r="D368" s="336"/>
      <c r="E368" s="336"/>
      <c r="F368" s="336"/>
      <c r="G368" s="336"/>
      <c r="H368" s="336"/>
      <c r="I368" s="52">
        <f>SUM(I364:I367)</f>
        <v>4.1900000000000004</v>
      </c>
      <c r="J368" s="27"/>
    </row>
    <row r="369" spans="2:12" s="26" customFormat="1" ht="20.100000000000001" customHeight="1" x14ac:dyDescent="0.2">
      <c r="B369" s="284" t="s">
        <v>12</v>
      </c>
      <c r="C369" s="283">
        <v>1</v>
      </c>
      <c r="D369" s="336" t="s">
        <v>13</v>
      </c>
      <c r="E369" s="336"/>
      <c r="F369" s="336"/>
      <c r="G369" s="336"/>
      <c r="H369" s="336"/>
      <c r="I369" s="52">
        <f>I352+I368+I361+I357</f>
        <v>14.68</v>
      </c>
      <c r="J369" s="27"/>
      <c r="K369" s="37">
        <v>238</v>
      </c>
    </row>
    <row r="370" spans="2:12" s="26" customFormat="1" ht="20.100000000000001" customHeight="1" x14ac:dyDescent="0.2">
      <c r="B370" s="337" t="s">
        <v>14</v>
      </c>
      <c r="C370" s="337"/>
      <c r="D370" s="337"/>
      <c r="E370" s="337"/>
      <c r="F370" s="337"/>
      <c r="G370" s="337"/>
      <c r="H370" s="337"/>
      <c r="I370" s="52">
        <f>I369/C369</f>
        <v>14.68</v>
      </c>
      <c r="J370" s="27">
        <v>4.41</v>
      </c>
      <c r="K370" s="26">
        <f>J370*0.06</f>
        <v>0.2646</v>
      </c>
    </row>
    <row r="371" spans="2:12" s="26" customFormat="1" ht="20.100000000000001" customHeight="1" x14ac:dyDescent="0.2">
      <c r="B371" s="83" t="s">
        <v>88</v>
      </c>
      <c r="C371" s="7">
        <v>22.5</v>
      </c>
      <c r="D371" s="338" t="s">
        <v>33</v>
      </c>
      <c r="E371" s="338"/>
      <c r="F371" s="338"/>
      <c r="G371" s="338"/>
      <c r="H371" s="338"/>
      <c r="I371" s="52">
        <f>C371/100*I370</f>
        <v>3.3</v>
      </c>
      <c r="J371" s="27"/>
      <c r="K371" s="128">
        <f>J370-K370</f>
        <v>4.1500000000000004</v>
      </c>
    </row>
    <row r="372" spans="2:12" s="26" customFormat="1" ht="30" customHeight="1" x14ac:dyDescent="0.2">
      <c r="B372" s="332" t="s">
        <v>15</v>
      </c>
      <c r="C372" s="332"/>
      <c r="D372" s="332"/>
      <c r="E372" s="332"/>
      <c r="F372" s="332"/>
      <c r="G372" s="332"/>
      <c r="H372" s="332"/>
      <c r="I372" s="295">
        <f>SUM(I370:I371)</f>
        <v>17.98</v>
      </c>
      <c r="J372" s="22"/>
      <c r="K372" s="128">
        <f>J370-I370</f>
        <v>-10.27</v>
      </c>
    </row>
    <row r="373" spans="2:12" s="26" customFormat="1" ht="21" customHeight="1" x14ac:dyDescent="0.2">
      <c r="B373" s="53"/>
      <c r="C373" s="53"/>
      <c r="D373" s="53"/>
      <c r="E373" s="53"/>
      <c r="F373" s="53"/>
      <c r="G373" s="53"/>
      <c r="H373" s="53"/>
      <c r="I373" s="259"/>
      <c r="J373" s="22"/>
      <c r="K373" s="128"/>
    </row>
    <row r="374" spans="2:12" s="26" customFormat="1" ht="15.75" x14ac:dyDescent="0.2">
      <c r="B374" s="53"/>
      <c r="C374" s="53"/>
      <c r="D374" s="53"/>
      <c r="E374" s="53"/>
      <c r="F374" s="53"/>
      <c r="G374" s="53"/>
      <c r="H374" s="53"/>
      <c r="I374" s="54"/>
      <c r="J374" s="22"/>
    </row>
    <row r="375" spans="2:12" ht="60.75" customHeight="1" x14ac:dyDescent="0.2">
      <c r="B375" s="340"/>
      <c r="C375" s="341"/>
      <c r="D375" s="341"/>
      <c r="E375" s="341"/>
      <c r="F375" s="341"/>
      <c r="G375" s="341"/>
      <c r="H375" s="341"/>
      <c r="I375" s="342"/>
    </row>
    <row r="376" spans="2:12" s="26" customFormat="1" ht="30" customHeight="1" x14ac:dyDescent="0.2">
      <c r="B376" s="79" t="s">
        <v>42</v>
      </c>
      <c r="C376" s="79" t="str">
        <f>'Serviços '!B30</f>
        <v>2.1.6</v>
      </c>
      <c r="D376" s="343" t="s">
        <v>0</v>
      </c>
      <c r="E376" s="344"/>
      <c r="F376" s="344"/>
      <c r="G376" s="344"/>
      <c r="H376" s="344"/>
      <c r="I376" s="345"/>
      <c r="J376" s="21"/>
    </row>
    <row r="377" spans="2:12" s="20" customFormat="1" ht="30.75" customHeight="1" x14ac:dyDescent="0.2">
      <c r="B377" s="346" t="s">
        <v>239</v>
      </c>
      <c r="C377" s="347"/>
      <c r="D377" s="347"/>
      <c r="E377" s="347"/>
      <c r="F377" s="347"/>
      <c r="G377" s="348"/>
      <c r="H377" s="349" t="s">
        <v>420</v>
      </c>
      <c r="I377" s="350"/>
      <c r="J377" s="22"/>
    </row>
    <row r="378" spans="2:12" s="26" customFormat="1" ht="30" customHeight="1" x14ac:dyDescent="0.2">
      <c r="B378" s="329" t="s">
        <v>368</v>
      </c>
      <c r="C378" s="330"/>
      <c r="D378" s="330"/>
      <c r="E378" s="330"/>
      <c r="F378" s="330"/>
      <c r="G378" s="331"/>
      <c r="H378" s="52" t="s">
        <v>1</v>
      </c>
      <c r="I378" s="52" t="s">
        <v>34</v>
      </c>
      <c r="J378" s="29"/>
    </row>
    <row r="379" spans="2:12" s="26" customFormat="1" ht="30" customHeight="1" x14ac:dyDescent="0.2">
      <c r="B379" s="351" t="s">
        <v>18</v>
      </c>
      <c r="C379" s="352"/>
      <c r="D379" s="352"/>
      <c r="E379" s="352"/>
      <c r="F379" s="352"/>
      <c r="G379" s="352"/>
      <c r="H379" s="352"/>
      <c r="I379" s="353"/>
      <c r="J379" s="30"/>
    </row>
    <row r="380" spans="2:12" s="26" customFormat="1" ht="39.950000000000003" customHeight="1" x14ac:dyDescent="0.2">
      <c r="B380" s="52" t="s">
        <v>2</v>
      </c>
      <c r="C380" s="33" t="s">
        <v>81</v>
      </c>
      <c r="D380" s="33" t="s">
        <v>3</v>
      </c>
      <c r="E380" s="33" t="s">
        <v>4</v>
      </c>
      <c r="F380" s="33" t="s">
        <v>5</v>
      </c>
      <c r="G380" s="50" t="s">
        <v>6</v>
      </c>
      <c r="H380" s="90" t="s">
        <v>7</v>
      </c>
      <c r="I380" s="52" t="s">
        <v>8</v>
      </c>
      <c r="J380" s="31"/>
    </row>
    <row r="381" spans="2:12" s="26" customFormat="1" ht="24" customHeight="1" x14ac:dyDescent="0.2">
      <c r="B381" s="296" t="s">
        <v>312</v>
      </c>
      <c r="C381" s="33" t="s">
        <v>27</v>
      </c>
      <c r="D381" s="33">
        <v>5.0000000000000001E-3</v>
      </c>
      <c r="E381" s="28">
        <v>1</v>
      </c>
      <c r="F381" s="28">
        <v>0</v>
      </c>
      <c r="G381" s="298">
        <f>Insumos!E56</f>
        <v>152.56</v>
      </c>
      <c r="H381" s="28">
        <f>Insumos!E80</f>
        <v>0</v>
      </c>
      <c r="I381" s="178">
        <f>D381*E381*G381+D381*F381*H381</f>
        <v>0.76</v>
      </c>
      <c r="J381" s="31"/>
    </row>
    <row r="382" spans="2:12" s="26" customFormat="1" ht="31.5" customHeight="1" x14ac:dyDescent="0.2">
      <c r="B382" s="181" t="s">
        <v>315</v>
      </c>
      <c r="C382" s="33" t="s">
        <v>27</v>
      </c>
      <c r="D382" s="91">
        <v>1.4999999999999999E-2</v>
      </c>
      <c r="E382" s="28">
        <v>1</v>
      </c>
      <c r="F382" s="28">
        <v>0</v>
      </c>
      <c r="G382" s="298">
        <f>Insumos!E58</f>
        <v>112.71</v>
      </c>
      <c r="H382" s="28">
        <f>Insumos!E80</f>
        <v>0</v>
      </c>
      <c r="I382" s="178">
        <f>D382*E382*G382+D382*F382*H382</f>
        <v>1.69</v>
      </c>
      <c r="J382" s="31"/>
    </row>
    <row r="383" spans="2:12" s="26" customFormat="1" ht="15.95" customHeight="1" x14ac:dyDescent="0.2">
      <c r="B383" s="354" t="s">
        <v>9</v>
      </c>
      <c r="C383" s="355"/>
      <c r="D383" s="355"/>
      <c r="E383" s="355"/>
      <c r="F383" s="355"/>
      <c r="G383" s="355"/>
      <c r="H383" s="356"/>
      <c r="I383" s="52">
        <f>SUM(I381:I382)</f>
        <v>2.4500000000000002</v>
      </c>
      <c r="J383" s="31"/>
    </row>
    <row r="384" spans="2:12" s="26" customFormat="1" ht="30" customHeight="1" x14ac:dyDescent="0.2">
      <c r="B384" s="351" t="s">
        <v>80</v>
      </c>
      <c r="C384" s="352"/>
      <c r="D384" s="352"/>
      <c r="E384" s="352"/>
      <c r="F384" s="352"/>
      <c r="G384" s="352"/>
      <c r="H384" s="352"/>
      <c r="I384" s="353"/>
      <c r="J384" s="30"/>
      <c r="L384" s="26" t="s">
        <v>91</v>
      </c>
    </row>
    <row r="385" spans="2:11" s="26" customFormat="1" ht="20.100000000000001" customHeight="1" x14ac:dyDescent="0.2">
      <c r="B385" s="52" t="s">
        <v>2</v>
      </c>
      <c r="C385" s="33" t="s">
        <v>81</v>
      </c>
      <c r="D385" s="33" t="s">
        <v>3</v>
      </c>
      <c r="E385" s="33"/>
      <c r="F385" s="33"/>
      <c r="G385" s="33"/>
      <c r="H385" s="52" t="s">
        <v>10</v>
      </c>
      <c r="I385" s="52" t="s">
        <v>8</v>
      </c>
      <c r="J385" s="31"/>
    </row>
    <row r="386" spans="2:11" s="26" customFormat="1" ht="20.100000000000001" customHeight="1" x14ac:dyDescent="0.2">
      <c r="B386" s="7"/>
      <c r="C386" s="33"/>
      <c r="D386" s="91"/>
      <c r="E386" s="33"/>
      <c r="F386" s="33"/>
      <c r="G386" s="33"/>
      <c r="H386" s="33"/>
      <c r="I386" s="52"/>
      <c r="J386" s="31"/>
    </row>
    <row r="387" spans="2:11" s="26" customFormat="1" ht="20.100000000000001" customHeight="1" x14ac:dyDescent="0.2">
      <c r="B387" s="7"/>
      <c r="C387" s="33"/>
      <c r="D387" s="91"/>
      <c r="E387" s="33"/>
      <c r="F387" s="33"/>
      <c r="G387" s="33"/>
      <c r="H387" s="33"/>
      <c r="I387" s="52"/>
      <c r="J387" s="31"/>
    </row>
    <row r="388" spans="2:11" s="26" customFormat="1" ht="20.100000000000001" customHeight="1" x14ac:dyDescent="0.2">
      <c r="B388" s="354" t="s">
        <v>9</v>
      </c>
      <c r="C388" s="355"/>
      <c r="D388" s="355"/>
      <c r="E388" s="355"/>
      <c r="F388" s="355"/>
      <c r="G388" s="355"/>
      <c r="H388" s="356"/>
      <c r="I388" s="52">
        <f>SUM(I386:I387)</f>
        <v>0</v>
      </c>
      <c r="J388" s="36"/>
    </row>
    <row r="389" spans="2:11" s="26" customFormat="1" ht="30" customHeight="1" x14ac:dyDescent="0.2">
      <c r="B389" s="351" t="s">
        <v>11</v>
      </c>
      <c r="C389" s="352"/>
      <c r="D389" s="352"/>
      <c r="E389" s="352"/>
      <c r="F389" s="352"/>
      <c r="G389" s="352"/>
      <c r="H389" s="352"/>
      <c r="I389" s="353"/>
      <c r="J389" s="30"/>
    </row>
    <row r="390" spans="2:11" s="26" customFormat="1" ht="15.95" customHeight="1" x14ac:dyDescent="0.2">
      <c r="B390" s="52" t="s">
        <v>2</v>
      </c>
      <c r="C390" s="33" t="s">
        <v>81</v>
      </c>
      <c r="D390" s="33" t="s">
        <v>3</v>
      </c>
      <c r="E390" s="32"/>
      <c r="F390" s="32"/>
      <c r="G390" s="32"/>
      <c r="H390" s="52" t="s">
        <v>10</v>
      </c>
      <c r="I390" s="52" t="s">
        <v>8</v>
      </c>
      <c r="J390" s="31"/>
    </row>
    <row r="391" spans="2:11" s="26" customFormat="1" ht="15.95" customHeight="1" x14ac:dyDescent="0.2">
      <c r="B391" s="126"/>
      <c r="C391" s="33"/>
      <c r="D391" s="51"/>
      <c r="E391" s="32"/>
      <c r="F391" s="32"/>
      <c r="G391" s="32"/>
      <c r="H391" s="52"/>
      <c r="I391" s="52"/>
      <c r="J391" s="31" t="s">
        <v>96</v>
      </c>
    </row>
    <row r="392" spans="2:11" s="26" customFormat="1" ht="15.95" customHeight="1" x14ac:dyDescent="0.2">
      <c r="B392" s="354" t="s">
        <v>9</v>
      </c>
      <c r="C392" s="355"/>
      <c r="D392" s="355"/>
      <c r="E392" s="355"/>
      <c r="F392" s="355"/>
      <c r="G392" s="355"/>
      <c r="H392" s="356"/>
      <c r="I392" s="52">
        <f>SUM(I391:I391)</f>
        <v>0</v>
      </c>
      <c r="J392" s="31"/>
    </row>
    <row r="393" spans="2:11" s="26" customFormat="1" ht="30" customHeight="1" x14ac:dyDescent="0.2">
      <c r="B393" s="351" t="s">
        <v>26</v>
      </c>
      <c r="C393" s="352"/>
      <c r="D393" s="352"/>
      <c r="E393" s="352"/>
      <c r="F393" s="352"/>
      <c r="G393" s="352"/>
      <c r="H393" s="352"/>
      <c r="I393" s="353"/>
      <c r="J393" s="30"/>
    </row>
    <row r="394" spans="2:11" s="26" customFormat="1" ht="20.100000000000001" customHeight="1" x14ac:dyDescent="0.2">
      <c r="B394" s="52" t="s">
        <v>2</v>
      </c>
      <c r="C394" s="33" t="s">
        <v>81</v>
      </c>
      <c r="D394" s="33" t="s">
        <v>3</v>
      </c>
      <c r="E394" s="32"/>
      <c r="F394" s="32"/>
      <c r="G394" s="32"/>
      <c r="H394" s="52" t="s">
        <v>10</v>
      </c>
      <c r="I394" s="52" t="s">
        <v>8</v>
      </c>
      <c r="J394" s="31"/>
    </row>
    <row r="395" spans="2:11" s="26" customFormat="1" ht="20.100000000000001" customHeight="1" x14ac:dyDescent="0.2">
      <c r="B395" s="7" t="s">
        <v>95</v>
      </c>
      <c r="C395" s="33" t="s">
        <v>27</v>
      </c>
      <c r="D395" s="55">
        <v>5.0000000000000001E-3</v>
      </c>
      <c r="E395" s="33"/>
      <c r="F395" s="33"/>
      <c r="G395" s="33"/>
      <c r="H395" s="298">
        <f>Insumos!E18</f>
        <v>9.94</v>
      </c>
      <c r="I395" s="52">
        <f t="shared" ref="I395" si="10">D395*H395</f>
        <v>0.05</v>
      </c>
      <c r="J395" s="35"/>
      <c r="K395" s="26">
        <f>0.0157*60</f>
        <v>0.94199999999999995</v>
      </c>
    </row>
    <row r="396" spans="2:11" s="26" customFormat="1" ht="20.100000000000001" customHeight="1" x14ac:dyDescent="0.2">
      <c r="B396" s="7" t="s">
        <v>210</v>
      </c>
      <c r="C396" s="33" t="s">
        <v>27</v>
      </c>
      <c r="D396" s="55">
        <v>0.03</v>
      </c>
      <c r="E396" s="33"/>
      <c r="F396" s="33"/>
      <c r="G396" s="33"/>
      <c r="H396" s="298">
        <f>Insumos!E13</f>
        <v>3.42</v>
      </c>
      <c r="I396" s="52">
        <f t="shared" ref="I396" si="11">D396*H396</f>
        <v>0.1</v>
      </c>
      <c r="J396" s="35"/>
      <c r="K396" s="26">
        <f>0.0157*60</f>
        <v>0.94199999999999995</v>
      </c>
    </row>
    <row r="397" spans="2:11" s="26" customFormat="1" ht="20.100000000000001" customHeight="1" x14ac:dyDescent="0.2">
      <c r="B397" s="335" t="s">
        <v>237</v>
      </c>
      <c r="C397" s="335"/>
      <c r="D397" s="335"/>
      <c r="E397" s="335"/>
      <c r="F397" s="335"/>
      <c r="G397" s="335"/>
      <c r="H397" s="335"/>
      <c r="I397" s="86">
        <f>SUM(I395:I396)*1.2075</f>
        <v>0.18</v>
      </c>
      <c r="J397" s="35"/>
    </row>
    <row r="398" spans="2:11" s="26" customFormat="1" ht="20.100000000000001" customHeight="1" x14ac:dyDescent="0.2">
      <c r="B398" s="371" t="s">
        <v>9</v>
      </c>
      <c r="C398" s="372"/>
      <c r="D398" s="372"/>
      <c r="E398" s="372"/>
      <c r="F398" s="372"/>
      <c r="G398" s="372"/>
      <c r="H398" s="373"/>
      <c r="I398" s="52">
        <f>SUM(I395:I397)</f>
        <v>0.33</v>
      </c>
      <c r="J398" s="27"/>
    </row>
    <row r="399" spans="2:11" s="26" customFormat="1" ht="20.100000000000001" customHeight="1" x14ac:dyDescent="0.2">
      <c r="B399" s="284" t="s">
        <v>12</v>
      </c>
      <c r="C399" s="283">
        <v>1</v>
      </c>
      <c r="D399" s="371" t="s">
        <v>13</v>
      </c>
      <c r="E399" s="372"/>
      <c r="F399" s="372"/>
      <c r="G399" s="372"/>
      <c r="H399" s="373"/>
      <c r="I399" s="52">
        <f>I383+I398+I392+I388</f>
        <v>2.78</v>
      </c>
      <c r="J399" s="27"/>
      <c r="K399" s="37">
        <v>238</v>
      </c>
    </row>
    <row r="400" spans="2:11" s="26" customFormat="1" ht="20.100000000000001" customHeight="1" x14ac:dyDescent="0.2">
      <c r="B400" s="374" t="s">
        <v>14</v>
      </c>
      <c r="C400" s="375"/>
      <c r="D400" s="375"/>
      <c r="E400" s="375"/>
      <c r="F400" s="375"/>
      <c r="G400" s="375"/>
      <c r="H400" s="376"/>
      <c r="I400" s="52">
        <f>I399/C399</f>
        <v>2.78</v>
      </c>
      <c r="J400" s="27">
        <v>4.41</v>
      </c>
      <c r="K400" s="26">
        <f>J400*0.06</f>
        <v>0.2646</v>
      </c>
    </row>
    <row r="401" spans="2:12" s="26" customFormat="1" ht="20.100000000000001" customHeight="1" x14ac:dyDescent="0.2">
      <c r="B401" s="83" t="s">
        <v>88</v>
      </c>
      <c r="C401" s="7">
        <v>22.5</v>
      </c>
      <c r="D401" s="377" t="s">
        <v>33</v>
      </c>
      <c r="E401" s="378"/>
      <c r="F401" s="378"/>
      <c r="G401" s="378"/>
      <c r="H401" s="379"/>
      <c r="I401" s="52">
        <f>C401/100*I400</f>
        <v>0.63</v>
      </c>
      <c r="J401" s="27"/>
      <c r="K401" s="128">
        <f>J400-K400</f>
        <v>4.1500000000000004</v>
      </c>
    </row>
    <row r="402" spans="2:12" s="26" customFormat="1" ht="30" customHeight="1" x14ac:dyDescent="0.2">
      <c r="B402" s="380" t="s">
        <v>15</v>
      </c>
      <c r="C402" s="381"/>
      <c r="D402" s="381"/>
      <c r="E402" s="381"/>
      <c r="F402" s="381"/>
      <c r="G402" s="381"/>
      <c r="H402" s="382"/>
      <c r="I402" s="295">
        <f>SUM(I400:I401)</f>
        <v>3.41</v>
      </c>
      <c r="J402" s="22"/>
      <c r="K402" s="128">
        <f>J400-I400</f>
        <v>1.63</v>
      </c>
    </row>
    <row r="405" spans="2:12" ht="60.75" customHeight="1" x14ac:dyDescent="0.2">
      <c r="B405" s="340"/>
      <c r="C405" s="341"/>
      <c r="D405" s="341"/>
      <c r="E405" s="341"/>
      <c r="F405" s="341"/>
      <c r="G405" s="341"/>
      <c r="H405" s="341"/>
      <c r="I405" s="342"/>
    </row>
    <row r="406" spans="2:12" s="26" customFormat="1" ht="30" customHeight="1" x14ac:dyDescent="0.2">
      <c r="B406" s="79" t="s">
        <v>42</v>
      </c>
      <c r="C406" s="79" t="str">
        <f>'Serviços '!B33</f>
        <v>3.1.1</v>
      </c>
      <c r="D406" s="343" t="s">
        <v>0</v>
      </c>
      <c r="E406" s="344"/>
      <c r="F406" s="344"/>
      <c r="G406" s="344"/>
      <c r="H406" s="344"/>
      <c r="I406" s="345"/>
      <c r="J406" s="21"/>
    </row>
    <row r="407" spans="2:12" s="20" customFormat="1" ht="30.75" customHeight="1" x14ac:dyDescent="0.2">
      <c r="B407" s="346" t="s">
        <v>239</v>
      </c>
      <c r="C407" s="347"/>
      <c r="D407" s="347"/>
      <c r="E407" s="347"/>
      <c r="F407" s="347"/>
      <c r="G407" s="348"/>
      <c r="H407" s="349" t="s">
        <v>420</v>
      </c>
      <c r="I407" s="350"/>
      <c r="J407" s="22"/>
    </row>
    <row r="408" spans="2:12" s="26" customFormat="1" ht="38.25" customHeight="1" x14ac:dyDescent="0.2">
      <c r="B408" s="329" t="s">
        <v>321</v>
      </c>
      <c r="C408" s="330"/>
      <c r="D408" s="330"/>
      <c r="E408" s="330"/>
      <c r="F408" s="330"/>
      <c r="G408" s="331"/>
      <c r="H408" s="52" t="s">
        <v>1</v>
      </c>
      <c r="I408" s="52" t="s">
        <v>35</v>
      </c>
      <c r="J408" s="29"/>
    </row>
    <row r="409" spans="2:12" s="26" customFormat="1" ht="30" customHeight="1" x14ac:dyDescent="0.2">
      <c r="B409" s="334" t="s">
        <v>18</v>
      </c>
      <c r="C409" s="334"/>
      <c r="D409" s="334"/>
      <c r="E409" s="334"/>
      <c r="F409" s="334"/>
      <c r="G409" s="334"/>
      <c r="H409" s="334"/>
      <c r="I409" s="334"/>
      <c r="J409" s="30"/>
    </row>
    <row r="410" spans="2:12" s="26" customFormat="1" ht="39.950000000000003" customHeight="1" x14ac:dyDescent="0.2">
      <c r="B410" s="52" t="s">
        <v>2</v>
      </c>
      <c r="C410" s="33" t="s">
        <v>81</v>
      </c>
      <c r="D410" s="33" t="s">
        <v>3</v>
      </c>
      <c r="E410" s="33" t="s">
        <v>4</v>
      </c>
      <c r="F410" s="33" t="s">
        <v>5</v>
      </c>
      <c r="G410" s="50" t="s">
        <v>6</v>
      </c>
      <c r="H410" s="90" t="s">
        <v>7</v>
      </c>
      <c r="I410" s="52" t="s">
        <v>8</v>
      </c>
      <c r="J410" s="31"/>
    </row>
    <row r="411" spans="2:12" s="26" customFormat="1" ht="24" customHeight="1" x14ac:dyDescent="0.2">
      <c r="B411" s="296"/>
      <c r="C411" s="33"/>
      <c r="D411" s="33"/>
      <c r="E411" s="28"/>
      <c r="F411" s="28"/>
      <c r="G411" s="298"/>
      <c r="H411" s="28"/>
      <c r="I411" s="178"/>
      <c r="J411" s="31"/>
    </row>
    <row r="412" spans="2:12" s="26" customFormat="1" ht="15.95" customHeight="1" x14ac:dyDescent="0.2">
      <c r="B412" s="333" t="s">
        <v>9</v>
      </c>
      <c r="C412" s="333"/>
      <c r="D412" s="333"/>
      <c r="E412" s="333"/>
      <c r="F412" s="333"/>
      <c r="G412" s="333"/>
      <c r="H412" s="333"/>
      <c r="I412" s="52">
        <f>SUM(I411:I411)</f>
        <v>0</v>
      </c>
      <c r="J412" s="31"/>
    </row>
    <row r="413" spans="2:12" s="26" customFormat="1" ht="30" customHeight="1" x14ac:dyDescent="0.2">
      <c r="B413" s="334" t="s">
        <v>80</v>
      </c>
      <c r="C413" s="334"/>
      <c r="D413" s="334"/>
      <c r="E413" s="334"/>
      <c r="F413" s="334"/>
      <c r="G413" s="334"/>
      <c r="H413" s="334"/>
      <c r="I413" s="334"/>
      <c r="J413" s="30"/>
      <c r="L413" s="26" t="s">
        <v>91</v>
      </c>
    </row>
    <row r="414" spans="2:12" s="26" customFormat="1" ht="20.100000000000001" customHeight="1" x14ac:dyDescent="0.2">
      <c r="B414" s="52" t="s">
        <v>2</v>
      </c>
      <c r="C414" s="33" t="s">
        <v>81</v>
      </c>
      <c r="D414" s="33" t="s">
        <v>3</v>
      </c>
      <c r="E414" s="33"/>
      <c r="F414" s="33"/>
      <c r="G414" s="33"/>
      <c r="H414" s="52" t="s">
        <v>10</v>
      </c>
      <c r="I414" s="52" t="s">
        <v>8</v>
      </c>
      <c r="J414" s="31"/>
    </row>
    <row r="415" spans="2:12" s="26" customFormat="1" ht="20.100000000000001" customHeight="1" x14ac:dyDescent="0.2">
      <c r="B415" s="369" t="s">
        <v>324</v>
      </c>
      <c r="C415" s="33" t="s">
        <v>35</v>
      </c>
      <c r="D415" s="91">
        <v>1.01</v>
      </c>
      <c r="E415" s="33"/>
      <c r="F415" s="33"/>
      <c r="G415" s="33"/>
      <c r="H415" s="298">
        <f>Insumos!E59</f>
        <v>10.7</v>
      </c>
      <c r="I415" s="52">
        <f t="shared" ref="I415" si="12">D415*H415</f>
        <v>10.81</v>
      </c>
      <c r="J415" s="31"/>
    </row>
    <row r="416" spans="2:12" s="26" customFormat="1" ht="20.100000000000001" customHeight="1" x14ac:dyDescent="0.2">
      <c r="B416" s="370"/>
      <c r="C416" s="33"/>
      <c r="D416" s="91"/>
      <c r="E416" s="33"/>
      <c r="F416" s="33"/>
      <c r="G416" s="33"/>
      <c r="H416" s="33"/>
      <c r="I416" s="52"/>
      <c r="J416" s="31"/>
    </row>
    <row r="417" spans="2:11" s="26" customFormat="1" ht="20.100000000000001" customHeight="1" x14ac:dyDescent="0.2">
      <c r="B417" s="333" t="s">
        <v>9</v>
      </c>
      <c r="C417" s="333"/>
      <c r="D417" s="333"/>
      <c r="E417" s="333"/>
      <c r="F417" s="333"/>
      <c r="G417" s="333"/>
      <c r="H417" s="333"/>
      <c r="I417" s="52">
        <f>SUM(I415:I416)</f>
        <v>10.81</v>
      </c>
      <c r="J417" s="36"/>
    </row>
    <row r="418" spans="2:11" s="26" customFormat="1" ht="30" customHeight="1" x14ac:dyDescent="0.2">
      <c r="B418" s="334" t="s">
        <v>11</v>
      </c>
      <c r="C418" s="334"/>
      <c r="D418" s="334"/>
      <c r="E418" s="334"/>
      <c r="F418" s="334"/>
      <c r="G418" s="334"/>
      <c r="H418" s="334"/>
      <c r="I418" s="334"/>
      <c r="J418" s="30"/>
    </row>
    <row r="419" spans="2:11" s="26" customFormat="1" ht="15.95" customHeight="1" x14ac:dyDescent="0.2">
      <c r="B419" s="52" t="s">
        <v>2</v>
      </c>
      <c r="C419" s="33" t="s">
        <v>81</v>
      </c>
      <c r="D419" s="33" t="s">
        <v>3</v>
      </c>
      <c r="E419" s="32"/>
      <c r="F419" s="32"/>
      <c r="G419" s="32"/>
      <c r="H419" s="52" t="s">
        <v>10</v>
      </c>
      <c r="I419" s="52" t="s">
        <v>8</v>
      </c>
      <c r="J419" s="31"/>
    </row>
    <row r="420" spans="2:11" s="26" customFormat="1" ht="15.95" customHeight="1" x14ac:dyDescent="0.2">
      <c r="B420" s="126"/>
      <c r="C420" s="33"/>
      <c r="D420" s="51"/>
      <c r="E420" s="32"/>
      <c r="F420" s="32"/>
      <c r="G420" s="32"/>
      <c r="H420" s="52"/>
      <c r="I420" s="52"/>
      <c r="J420" s="31" t="s">
        <v>96</v>
      </c>
    </row>
    <row r="421" spans="2:11" s="26" customFormat="1" ht="15.95" customHeight="1" x14ac:dyDescent="0.2">
      <c r="B421" s="333" t="s">
        <v>9</v>
      </c>
      <c r="C421" s="333"/>
      <c r="D421" s="333"/>
      <c r="E421" s="333"/>
      <c r="F421" s="333"/>
      <c r="G421" s="333"/>
      <c r="H421" s="333"/>
      <c r="I421" s="52">
        <f>SUM(I420:I420)</f>
        <v>0</v>
      </c>
      <c r="J421" s="31"/>
    </row>
    <row r="422" spans="2:11" s="26" customFormat="1" ht="30" customHeight="1" x14ac:dyDescent="0.2">
      <c r="B422" s="334" t="s">
        <v>26</v>
      </c>
      <c r="C422" s="334"/>
      <c r="D422" s="334"/>
      <c r="E422" s="334"/>
      <c r="F422" s="334"/>
      <c r="G422" s="334"/>
      <c r="H422" s="334"/>
      <c r="I422" s="334"/>
      <c r="J422" s="30"/>
    </row>
    <row r="423" spans="2:11" s="26" customFormat="1" ht="20.100000000000001" customHeight="1" x14ac:dyDescent="0.2">
      <c r="B423" s="52" t="s">
        <v>2</v>
      </c>
      <c r="C423" s="33" t="s">
        <v>81</v>
      </c>
      <c r="D423" s="33" t="s">
        <v>3</v>
      </c>
      <c r="E423" s="32"/>
      <c r="F423" s="32"/>
      <c r="G423" s="32"/>
      <c r="H423" s="52" t="s">
        <v>10</v>
      </c>
      <c r="I423" s="52" t="s">
        <v>8</v>
      </c>
      <c r="J423" s="31"/>
    </row>
    <row r="424" spans="2:11" s="26" customFormat="1" ht="20.100000000000001" customHeight="1" x14ac:dyDescent="0.2">
      <c r="B424" s="7" t="s">
        <v>210</v>
      </c>
      <c r="C424" s="33" t="s">
        <v>27</v>
      </c>
      <c r="D424" s="55">
        <v>0.05</v>
      </c>
      <c r="E424" s="33"/>
      <c r="F424" s="33"/>
      <c r="G424" s="33"/>
      <c r="H424" s="298">
        <f>Insumos!E13</f>
        <v>3.42</v>
      </c>
      <c r="I424" s="52">
        <f t="shared" ref="I424:I425" si="13">D424*H424</f>
        <v>0.17</v>
      </c>
      <c r="J424" s="35"/>
      <c r="K424" s="26">
        <f>0.0157*60</f>
        <v>0.94199999999999995</v>
      </c>
    </row>
    <row r="425" spans="2:11" s="26" customFormat="1" ht="20.100000000000001" customHeight="1" x14ac:dyDescent="0.2">
      <c r="B425" s="7" t="s">
        <v>322</v>
      </c>
      <c r="C425" s="33" t="s">
        <v>27</v>
      </c>
      <c r="D425" s="55">
        <v>0.19</v>
      </c>
      <c r="E425" s="33"/>
      <c r="F425" s="33"/>
      <c r="G425" s="33"/>
      <c r="H425" s="298">
        <f>Insumos!E11</f>
        <v>4.55</v>
      </c>
      <c r="I425" s="52">
        <f t="shared" si="13"/>
        <v>0.86</v>
      </c>
      <c r="J425" s="35"/>
    </row>
    <row r="426" spans="2:11" s="26" customFormat="1" ht="20.100000000000001" customHeight="1" x14ac:dyDescent="0.2">
      <c r="B426" s="335" t="s">
        <v>237</v>
      </c>
      <c r="C426" s="335"/>
      <c r="D426" s="335"/>
      <c r="E426" s="335"/>
      <c r="F426" s="335"/>
      <c r="G426" s="335"/>
      <c r="H426" s="335"/>
      <c r="I426" s="86">
        <f>SUM(I424:I425)*1.2075</f>
        <v>1.24</v>
      </c>
      <c r="J426" s="22"/>
    </row>
    <row r="427" spans="2:11" s="26" customFormat="1" ht="20.100000000000001" customHeight="1" x14ac:dyDescent="0.2">
      <c r="B427" s="336" t="s">
        <v>9</v>
      </c>
      <c r="C427" s="336"/>
      <c r="D427" s="336"/>
      <c r="E427" s="336"/>
      <c r="F427" s="336"/>
      <c r="G427" s="336"/>
      <c r="H427" s="336"/>
      <c r="I427" s="52">
        <f>SUM(I424:I426)</f>
        <v>2.27</v>
      </c>
      <c r="J427" s="27"/>
    </row>
    <row r="428" spans="2:11" s="26" customFormat="1" ht="20.100000000000001" customHeight="1" x14ac:dyDescent="0.2">
      <c r="B428" s="284" t="s">
        <v>12</v>
      </c>
      <c r="C428" s="283">
        <v>1</v>
      </c>
      <c r="D428" s="336" t="s">
        <v>13</v>
      </c>
      <c r="E428" s="336"/>
      <c r="F428" s="336"/>
      <c r="G428" s="336"/>
      <c r="H428" s="336"/>
      <c r="I428" s="52">
        <f>I412+I427+I421+I417</f>
        <v>13.08</v>
      </c>
      <c r="J428" s="27"/>
      <c r="K428" s="37">
        <v>238</v>
      </c>
    </row>
    <row r="429" spans="2:11" s="26" customFormat="1" ht="20.100000000000001" customHeight="1" x14ac:dyDescent="0.2">
      <c r="B429" s="337" t="s">
        <v>14</v>
      </c>
      <c r="C429" s="337"/>
      <c r="D429" s="337"/>
      <c r="E429" s="337"/>
      <c r="F429" s="337"/>
      <c r="G429" s="337"/>
      <c r="H429" s="337"/>
      <c r="I429" s="52">
        <f>I428/C428</f>
        <v>13.08</v>
      </c>
      <c r="J429" s="27">
        <v>4.41</v>
      </c>
      <c r="K429" s="26">
        <f>J429*0.06</f>
        <v>0.2646</v>
      </c>
    </row>
    <row r="430" spans="2:11" s="26" customFormat="1" ht="20.100000000000001" customHeight="1" x14ac:dyDescent="0.2">
      <c r="B430" s="83" t="s">
        <v>88</v>
      </c>
      <c r="C430" s="7">
        <v>22.5</v>
      </c>
      <c r="D430" s="338" t="s">
        <v>33</v>
      </c>
      <c r="E430" s="338"/>
      <c r="F430" s="338"/>
      <c r="G430" s="338"/>
      <c r="H430" s="338"/>
      <c r="I430" s="52">
        <f>C430/100*I429</f>
        <v>2.94</v>
      </c>
      <c r="J430" s="27"/>
      <c r="K430" s="128">
        <f>J429-K429</f>
        <v>4.1500000000000004</v>
      </c>
    </row>
    <row r="431" spans="2:11" s="26" customFormat="1" ht="30" customHeight="1" x14ac:dyDescent="0.2">
      <c r="B431" s="332" t="s">
        <v>15</v>
      </c>
      <c r="C431" s="332"/>
      <c r="D431" s="332"/>
      <c r="E431" s="332"/>
      <c r="F431" s="332"/>
      <c r="G431" s="332"/>
      <c r="H431" s="332"/>
      <c r="I431" s="295">
        <f>SUM(I429:I430)</f>
        <v>16.02</v>
      </c>
      <c r="J431" s="22"/>
      <c r="K431" s="128">
        <f>J429-I429</f>
        <v>-8.67</v>
      </c>
    </row>
    <row r="433" spans="2:12" s="26" customFormat="1" ht="15.75" x14ac:dyDescent="0.2">
      <c r="B433" s="53"/>
      <c r="C433" s="53"/>
      <c r="D433" s="53"/>
      <c r="E433" s="53"/>
      <c r="F433" s="53"/>
      <c r="G433" s="53"/>
      <c r="H433" s="53"/>
      <c r="I433" s="54"/>
      <c r="J433" s="22"/>
    </row>
    <row r="434" spans="2:12" ht="60.75" customHeight="1" x14ac:dyDescent="0.2">
      <c r="B434" s="325"/>
      <c r="C434" s="325"/>
      <c r="D434" s="325"/>
      <c r="E434" s="325"/>
      <c r="F434" s="325"/>
      <c r="G434" s="325"/>
      <c r="H434" s="325"/>
      <c r="I434" s="325"/>
    </row>
    <row r="435" spans="2:12" s="26" customFormat="1" ht="30" customHeight="1" x14ac:dyDescent="0.2">
      <c r="B435" s="79" t="s">
        <v>42</v>
      </c>
      <c r="C435" s="79" t="str">
        <f>'Serviços '!B35</f>
        <v>3.1.3</v>
      </c>
      <c r="D435" s="326" t="s">
        <v>0</v>
      </c>
      <c r="E435" s="326"/>
      <c r="F435" s="326"/>
      <c r="G435" s="326"/>
      <c r="H435" s="326"/>
      <c r="I435" s="326"/>
      <c r="J435" s="21"/>
    </row>
    <row r="436" spans="2:12" s="20" customFormat="1" ht="30.75" customHeight="1" x14ac:dyDescent="0.2">
      <c r="B436" s="327" t="s">
        <v>239</v>
      </c>
      <c r="C436" s="327"/>
      <c r="D436" s="327"/>
      <c r="E436" s="327"/>
      <c r="F436" s="327"/>
      <c r="G436" s="327"/>
      <c r="H436" s="328" t="s">
        <v>420</v>
      </c>
      <c r="I436" s="328"/>
      <c r="J436" s="22"/>
    </row>
    <row r="437" spans="2:12" s="26" customFormat="1" ht="38.25" customHeight="1" x14ac:dyDescent="0.2">
      <c r="B437" s="329" t="s">
        <v>419</v>
      </c>
      <c r="C437" s="330"/>
      <c r="D437" s="330"/>
      <c r="E437" s="330"/>
      <c r="F437" s="330"/>
      <c r="G437" s="331"/>
      <c r="H437" s="52" t="s">
        <v>1</v>
      </c>
      <c r="I437" s="52" t="s">
        <v>34</v>
      </c>
      <c r="J437" s="29"/>
    </row>
    <row r="438" spans="2:12" s="26" customFormat="1" ht="30" customHeight="1" x14ac:dyDescent="0.2">
      <c r="B438" s="334" t="s">
        <v>18</v>
      </c>
      <c r="C438" s="334"/>
      <c r="D438" s="334"/>
      <c r="E438" s="334"/>
      <c r="F438" s="334"/>
      <c r="G438" s="334"/>
      <c r="H438" s="334"/>
      <c r="I438" s="334"/>
      <c r="J438" s="30"/>
    </row>
    <row r="439" spans="2:12" s="26" customFormat="1" ht="39.950000000000003" customHeight="1" x14ac:dyDescent="0.2">
      <c r="B439" s="52" t="s">
        <v>2</v>
      </c>
      <c r="C439" s="33" t="s">
        <v>81</v>
      </c>
      <c r="D439" s="33" t="s">
        <v>3</v>
      </c>
      <c r="E439" s="33" t="s">
        <v>4</v>
      </c>
      <c r="F439" s="33" t="s">
        <v>5</v>
      </c>
      <c r="G439" s="50" t="s">
        <v>6</v>
      </c>
      <c r="H439" s="90" t="s">
        <v>7</v>
      </c>
      <c r="I439" s="52" t="s">
        <v>8</v>
      </c>
      <c r="J439" s="31"/>
    </row>
    <row r="440" spans="2:12" s="26" customFormat="1" ht="39" customHeight="1" x14ac:dyDescent="0.2">
      <c r="B440" s="274" t="s">
        <v>326</v>
      </c>
      <c r="C440" s="33" t="s">
        <v>27</v>
      </c>
      <c r="D440" s="33">
        <v>4.7E-2</v>
      </c>
      <c r="E440" s="28"/>
      <c r="F440" s="28"/>
      <c r="G440" s="298">
        <f>Insumos!E60</f>
        <v>65.52</v>
      </c>
      <c r="H440" s="28"/>
      <c r="I440" s="178">
        <f>D440*G440</f>
        <v>3.08</v>
      </c>
      <c r="J440" s="31"/>
    </row>
    <row r="441" spans="2:12" s="26" customFormat="1" ht="15.95" customHeight="1" x14ac:dyDescent="0.2">
      <c r="B441" s="333" t="s">
        <v>9</v>
      </c>
      <c r="C441" s="333"/>
      <c r="D441" s="333"/>
      <c r="E441" s="333"/>
      <c r="F441" s="333"/>
      <c r="G441" s="333"/>
      <c r="H441" s="333"/>
      <c r="I441" s="52">
        <f>SUM(I440:I440)</f>
        <v>3.08</v>
      </c>
      <c r="J441" s="31"/>
    </row>
    <row r="442" spans="2:12" s="26" customFormat="1" ht="30" customHeight="1" x14ac:dyDescent="0.2">
      <c r="B442" s="334" t="s">
        <v>80</v>
      </c>
      <c r="C442" s="334"/>
      <c r="D442" s="334"/>
      <c r="E442" s="334"/>
      <c r="F442" s="334"/>
      <c r="G442" s="334"/>
      <c r="H442" s="334"/>
      <c r="I442" s="334"/>
      <c r="J442" s="30"/>
      <c r="L442" s="26" t="s">
        <v>91</v>
      </c>
    </row>
    <row r="443" spans="2:12" s="26" customFormat="1" ht="20.100000000000001" customHeight="1" x14ac:dyDescent="0.2">
      <c r="B443" s="52" t="s">
        <v>2</v>
      </c>
      <c r="C443" s="33" t="s">
        <v>81</v>
      </c>
      <c r="D443" s="33" t="s">
        <v>3</v>
      </c>
      <c r="E443" s="33"/>
      <c r="F443" s="33"/>
      <c r="G443" s="33"/>
      <c r="H443" s="52" t="s">
        <v>10</v>
      </c>
      <c r="I443" s="52" t="s">
        <v>8</v>
      </c>
      <c r="J443" s="31"/>
    </row>
    <row r="444" spans="2:12" s="26" customFormat="1" ht="20.100000000000001" customHeight="1" x14ac:dyDescent="0.2">
      <c r="B444" s="7"/>
      <c r="C444" s="33"/>
      <c r="D444" s="91"/>
      <c r="E444" s="33"/>
      <c r="F444" s="33"/>
      <c r="G444" s="33"/>
      <c r="H444" s="298"/>
      <c r="I444" s="52"/>
      <c r="J444" s="31"/>
    </row>
    <row r="445" spans="2:12" s="26" customFormat="1" ht="20.100000000000001" customHeight="1" x14ac:dyDescent="0.2">
      <c r="B445" s="7"/>
      <c r="C445" s="33"/>
      <c r="D445" s="91"/>
      <c r="E445" s="33"/>
      <c r="F445" s="33"/>
      <c r="G445" s="33"/>
      <c r="H445" s="33"/>
      <c r="I445" s="52"/>
      <c r="J445" s="31"/>
    </row>
    <row r="446" spans="2:12" s="26" customFormat="1" ht="20.100000000000001" customHeight="1" x14ac:dyDescent="0.2">
      <c r="B446" s="333" t="s">
        <v>9</v>
      </c>
      <c r="C446" s="333"/>
      <c r="D446" s="333"/>
      <c r="E446" s="333"/>
      <c r="F446" s="333"/>
      <c r="G446" s="333"/>
      <c r="H446" s="333"/>
      <c r="I446" s="52">
        <f>SUM(I444:I445)</f>
        <v>0</v>
      </c>
      <c r="J446" s="36"/>
    </row>
    <row r="447" spans="2:12" s="26" customFormat="1" ht="30" customHeight="1" x14ac:dyDescent="0.2">
      <c r="B447" s="334" t="s">
        <v>11</v>
      </c>
      <c r="C447" s="334"/>
      <c r="D447" s="334"/>
      <c r="E447" s="334"/>
      <c r="F447" s="334"/>
      <c r="G447" s="334"/>
      <c r="H447" s="334"/>
      <c r="I447" s="334"/>
      <c r="J447" s="30"/>
    </row>
    <row r="448" spans="2:12" s="26" customFormat="1" ht="15.95" customHeight="1" x14ac:dyDescent="0.2">
      <c r="B448" s="52" t="s">
        <v>2</v>
      </c>
      <c r="C448" s="33" t="s">
        <v>81</v>
      </c>
      <c r="D448" s="33" t="s">
        <v>3</v>
      </c>
      <c r="E448" s="32"/>
      <c r="F448" s="32"/>
      <c r="G448" s="32"/>
      <c r="H448" s="52" t="s">
        <v>10</v>
      </c>
      <c r="I448" s="52" t="s">
        <v>8</v>
      </c>
      <c r="J448" s="31"/>
    </row>
    <row r="449" spans="2:11" s="26" customFormat="1" ht="15.95" customHeight="1" x14ac:dyDescent="0.2">
      <c r="B449" s="126"/>
      <c r="C449" s="33"/>
      <c r="D449" s="51"/>
      <c r="E449" s="32"/>
      <c r="F449" s="32"/>
      <c r="G449" s="32"/>
      <c r="H449" s="52"/>
      <c r="I449" s="52"/>
      <c r="J449" s="31" t="s">
        <v>96</v>
      </c>
    </row>
    <row r="450" spans="2:11" s="26" customFormat="1" ht="15.95" customHeight="1" x14ac:dyDescent="0.2">
      <c r="B450" s="333" t="s">
        <v>9</v>
      </c>
      <c r="C450" s="333"/>
      <c r="D450" s="333"/>
      <c r="E450" s="333"/>
      <c r="F450" s="333"/>
      <c r="G450" s="333"/>
      <c r="H450" s="333"/>
      <c r="I450" s="52">
        <f>SUM(I449:I449)</f>
        <v>0</v>
      </c>
      <c r="J450" s="31"/>
    </row>
    <row r="451" spans="2:11" s="26" customFormat="1" ht="30" customHeight="1" x14ac:dyDescent="0.2">
      <c r="B451" s="334" t="s">
        <v>26</v>
      </c>
      <c r="C451" s="334"/>
      <c r="D451" s="334"/>
      <c r="E451" s="334"/>
      <c r="F451" s="334"/>
      <c r="G451" s="334"/>
      <c r="H451" s="334"/>
      <c r="I451" s="334"/>
      <c r="J451" s="30"/>
    </row>
    <row r="452" spans="2:11" s="26" customFormat="1" ht="20.100000000000001" customHeight="1" x14ac:dyDescent="0.2">
      <c r="B452" s="52" t="s">
        <v>2</v>
      </c>
      <c r="C452" s="33" t="s">
        <v>81</v>
      </c>
      <c r="D452" s="33" t="s">
        <v>3</v>
      </c>
      <c r="E452" s="32"/>
      <c r="F452" s="32"/>
      <c r="G452" s="32"/>
      <c r="H452" s="52" t="s">
        <v>10</v>
      </c>
      <c r="I452" s="52" t="s">
        <v>8</v>
      </c>
      <c r="J452" s="31"/>
    </row>
    <row r="453" spans="2:11" s="26" customFormat="1" ht="20.100000000000001" customHeight="1" x14ac:dyDescent="0.2">
      <c r="B453" s="7" t="s">
        <v>31</v>
      </c>
      <c r="C453" s="33" t="s">
        <v>27</v>
      </c>
      <c r="D453" s="55">
        <v>0.03</v>
      </c>
      <c r="E453" s="33"/>
      <c r="F453" s="33"/>
      <c r="G453" s="33"/>
      <c r="H453" s="298">
        <f>Insumos!E13</f>
        <v>3.42</v>
      </c>
      <c r="I453" s="52">
        <f t="shared" ref="I453" si="14">D453*H453</f>
        <v>0.1</v>
      </c>
      <c r="J453" s="35"/>
      <c r="K453" s="26">
        <f>0.0157*60</f>
        <v>0.94199999999999995</v>
      </c>
    </row>
    <row r="454" spans="2:11" s="26" customFormat="1" ht="20.100000000000001" customHeight="1" x14ac:dyDescent="0.2">
      <c r="B454" s="335" t="s">
        <v>237</v>
      </c>
      <c r="C454" s="335"/>
      <c r="D454" s="335"/>
      <c r="E454" s="335"/>
      <c r="F454" s="335"/>
      <c r="G454" s="335"/>
      <c r="H454" s="335"/>
      <c r="I454" s="86">
        <f>SUM(I453:I453)*1.2075</f>
        <v>0.12</v>
      </c>
      <c r="J454" s="22"/>
    </row>
    <row r="455" spans="2:11" s="26" customFormat="1" ht="20.100000000000001" customHeight="1" x14ac:dyDescent="0.2">
      <c r="B455" s="336" t="s">
        <v>9</v>
      </c>
      <c r="C455" s="336"/>
      <c r="D455" s="336"/>
      <c r="E455" s="336"/>
      <c r="F455" s="336"/>
      <c r="G455" s="336"/>
      <c r="H455" s="336"/>
      <c r="I455" s="52">
        <f>SUM(I453:I454)</f>
        <v>0.22</v>
      </c>
      <c r="J455" s="27"/>
    </row>
    <row r="456" spans="2:11" s="26" customFormat="1" ht="20.100000000000001" customHeight="1" x14ac:dyDescent="0.2">
      <c r="B456" s="284" t="s">
        <v>12</v>
      </c>
      <c r="C456" s="283">
        <v>1</v>
      </c>
      <c r="D456" s="336" t="s">
        <v>13</v>
      </c>
      <c r="E456" s="336"/>
      <c r="F456" s="336"/>
      <c r="G456" s="336"/>
      <c r="H456" s="336"/>
      <c r="I456" s="52">
        <f>I441+I455+I450+I446</f>
        <v>3.3</v>
      </c>
      <c r="J456" s="27"/>
      <c r="K456" s="37">
        <v>238</v>
      </c>
    </row>
    <row r="457" spans="2:11" s="26" customFormat="1" ht="20.100000000000001" customHeight="1" x14ac:dyDescent="0.2">
      <c r="B457" s="337" t="s">
        <v>14</v>
      </c>
      <c r="C457" s="337"/>
      <c r="D457" s="337"/>
      <c r="E457" s="337"/>
      <c r="F457" s="337"/>
      <c r="G457" s="337"/>
      <c r="H457" s="337"/>
      <c r="I457" s="52">
        <f>I456/C456</f>
        <v>3.3</v>
      </c>
      <c r="J457" s="27">
        <v>4.41</v>
      </c>
      <c r="K457" s="26">
        <f>J457*0.06</f>
        <v>0.2646</v>
      </c>
    </row>
    <row r="458" spans="2:11" s="26" customFormat="1" ht="20.100000000000001" customHeight="1" x14ac:dyDescent="0.2">
      <c r="B458" s="83" t="s">
        <v>88</v>
      </c>
      <c r="C458" s="7">
        <v>22.5</v>
      </c>
      <c r="D458" s="338" t="s">
        <v>33</v>
      </c>
      <c r="E458" s="338"/>
      <c r="F458" s="338"/>
      <c r="G458" s="338"/>
      <c r="H458" s="338"/>
      <c r="I458" s="52">
        <f>C458/100*I457</f>
        <v>0.74</v>
      </c>
      <c r="J458" s="27"/>
      <c r="K458" s="128">
        <f>J457-K457</f>
        <v>4.1500000000000004</v>
      </c>
    </row>
    <row r="459" spans="2:11" s="26" customFormat="1" ht="30" customHeight="1" x14ac:dyDescent="0.2">
      <c r="B459" s="332" t="s">
        <v>15</v>
      </c>
      <c r="C459" s="332"/>
      <c r="D459" s="332"/>
      <c r="E459" s="332"/>
      <c r="F459" s="332"/>
      <c r="G459" s="332"/>
      <c r="H459" s="332"/>
      <c r="I459" s="295">
        <f>SUM(I457:I458)</f>
        <v>4.04</v>
      </c>
      <c r="J459" s="22"/>
      <c r="K459" s="128">
        <f>J457-I457</f>
        <v>1.1100000000000001</v>
      </c>
    </row>
    <row r="460" spans="2:11" x14ac:dyDescent="0.2">
      <c r="B460" s="299"/>
      <c r="C460" s="299"/>
      <c r="D460" s="300"/>
      <c r="E460" s="299"/>
      <c r="F460" s="299"/>
      <c r="G460" s="299"/>
      <c r="H460" s="299"/>
      <c r="I460" s="299"/>
    </row>
    <row r="462" spans="2:11" ht="60.75" customHeight="1" x14ac:dyDescent="0.2">
      <c r="B462" s="325"/>
      <c r="C462" s="325"/>
      <c r="D462" s="325"/>
      <c r="E462" s="325"/>
      <c r="F462" s="325"/>
      <c r="G462" s="325"/>
      <c r="H462" s="325"/>
      <c r="I462" s="325"/>
    </row>
    <row r="463" spans="2:11" s="26" customFormat="1" ht="30" customHeight="1" x14ac:dyDescent="0.2">
      <c r="B463" s="79" t="s">
        <v>42</v>
      </c>
      <c r="C463" s="79" t="str">
        <f>'Serviços '!B36</f>
        <v>3.1.4</v>
      </c>
      <c r="D463" s="326" t="s">
        <v>0</v>
      </c>
      <c r="E463" s="326"/>
      <c r="F463" s="326"/>
      <c r="G463" s="326"/>
      <c r="H463" s="326"/>
      <c r="I463" s="326"/>
      <c r="J463" s="21"/>
    </row>
    <row r="464" spans="2:11" s="20" customFormat="1" ht="30.75" customHeight="1" x14ac:dyDescent="0.2">
      <c r="B464" s="327" t="s">
        <v>239</v>
      </c>
      <c r="C464" s="327"/>
      <c r="D464" s="327"/>
      <c r="E464" s="327"/>
      <c r="F464" s="327"/>
      <c r="G464" s="327"/>
      <c r="H464" s="328" t="s">
        <v>420</v>
      </c>
      <c r="I464" s="328"/>
      <c r="J464" s="22"/>
    </row>
    <row r="465" spans="2:12" s="26" customFormat="1" ht="38.25" customHeight="1" x14ac:dyDescent="0.2">
      <c r="B465" s="329" t="s">
        <v>328</v>
      </c>
      <c r="C465" s="330"/>
      <c r="D465" s="330"/>
      <c r="E465" s="330"/>
      <c r="F465" s="330"/>
      <c r="G465" s="331"/>
      <c r="H465" s="52" t="s">
        <v>1</v>
      </c>
      <c r="I465" s="52" t="s">
        <v>34</v>
      </c>
      <c r="J465" s="29"/>
    </row>
    <row r="466" spans="2:12" s="26" customFormat="1" ht="30" customHeight="1" x14ac:dyDescent="0.2">
      <c r="B466" s="334" t="s">
        <v>18</v>
      </c>
      <c r="C466" s="334"/>
      <c r="D466" s="334"/>
      <c r="E466" s="334"/>
      <c r="F466" s="334"/>
      <c r="G466" s="334"/>
      <c r="H466" s="334"/>
      <c r="I466" s="334"/>
      <c r="J466" s="30"/>
    </row>
    <row r="467" spans="2:12" s="26" customFormat="1" ht="39.950000000000003" customHeight="1" x14ac:dyDescent="0.2">
      <c r="B467" s="52" t="s">
        <v>2</v>
      </c>
      <c r="C467" s="33" t="s">
        <v>81</v>
      </c>
      <c r="D467" s="33" t="s">
        <v>3</v>
      </c>
      <c r="E467" s="33" t="s">
        <v>4</v>
      </c>
      <c r="F467" s="33" t="s">
        <v>5</v>
      </c>
      <c r="G467" s="50" t="s">
        <v>6</v>
      </c>
      <c r="H467" s="90" t="s">
        <v>7</v>
      </c>
      <c r="I467" s="52" t="s">
        <v>8</v>
      </c>
      <c r="J467" s="31"/>
    </row>
    <row r="468" spans="2:12" s="26" customFormat="1" ht="39" customHeight="1" x14ac:dyDescent="0.2">
      <c r="B468" s="274" t="s">
        <v>326</v>
      </c>
      <c r="C468" s="33" t="s">
        <v>27</v>
      </c>
      <c r="D468" s="33">
        <v>0.02</v>
      </c>
      <c r="E468" s="28"/>
      <c r="F468" s="28"/>
      <c r="G468" s="298">
        <f>Insumos!E60</f>
        <v>65.52</v>
      </c>
      <c r="H468" s="28"/>
      <c r="I468" s="178">
        <f>D468*G468</f>
        <v>1.31</v>
      </c>
      <c r="J468" s="31"/>
    </row>
    <row r="469" spans="2:12" s="26" customFormat="1" ht="15.95" customHeight="1" x14ac:dyDescent="0.2">
      <c r="B469" s="333" t="s">
        <v>9</v>
      </c>
      <c r="C469" s="333"/>
      <c r="D469" s="333"/>
      <c r="E469" s="333"/>
      <c r="F469" s="333"/>
      <c r="G469" s="333"/>
      <c r="H469" s="333"/>
      <c r="I469" s="52">
        <f>SUM(I468:I468)</f>
        <v>1.31</v>
      </c>
      <c r="J469" s="31"/>
    </row>
    <row r="470" spans="2:12" s="26" customFormat="1" ht="30" customHeight="1" x14ac:dyDescent="0.2">
      <c r="B470" s="334" t="s">
        <v>80</v>
      </c>
      <c r="C470" s="334"/>
      <c r="D470" s="334"/>
      <c r="E470" s="334"/>
      <c r="F470" s="334"/>
      <c r="G470" s="334"/>
      <c r="H470" s="334"/>
      <c r="I470" s="334"/>
      <c r="J470" s="30"/>
      <c r="L470" s="26" t="s">
        <v>91</v>
      </c>
    </row>
    <row r="471" spans="2:12" s="26" customFormat="1" ht="20.100000000000001" customHeight="1" x14ac:dyDescent="0.2">
      <c r="B471" s="52" t="s">
        <v>2</v>
      </c>
      <c r="C471" s="33" t="s">
        <v>81</v>
      </c>
      <c r="D471" s="33" t="s">
        <v>3</v>
      </c>
      <c r="E471" s="33"/>
      <c r="F471" s="33"/>
      <c r="G471" s="33"/>
      <c r="H471" s="52" t="s">
        <v>10</v>
      </c>
      <c r="I471" s="52" t="s">
        <v>8</v>
      </c>
      <c r="J471" s="31"/>
    </row>
    <row r="472" spans="2:12" s="26" customFormat="1" ht="20.100000000000001" customHeight="1" x14ac:dyDescent="0.2">
      <c r="B472" s="7"/>
      <c r="C472" s="33"/>
      <c r="D472" s="91"/>
      <c r="E472" s="33"/>
      <c r="F472" s="33"/>
      <c r="G472" s="33"/>
      <c r="H472" s="298"/>
      <c r="I472" s="52"/>
      <c r="J472" s="31"/>
    </row>
    <row r="473" spans="2:12" s="26" customFormat="1" ht="20.100000000000001" customHeight="1" x14ac:dyDescent="0.2">
      <c r="B473" s="7"/>
      <c r="C473" s="33"/>
      <c r="D473" s="91"/>
      <c r="E473" s="33"/>
      <c r="F473" s="33"/>
      <c r="G473" s="33"/>
      <c r="H473" s="33"/>
      <c r="I473" s="52"/>
      <c r="J473" s="31"/>
    </row>
    <row r="474" spans="2:12" s="26" customFormat="1" ht="20.100000000000001" customHeight="1" x14ac:dyDescent="0.2">
      <c r="B474" s="333" t="s">
        <v>9</v>
      </c>
      <c r="C474" s="333"/>
      <c r="D474" s="333"/>
      <c r="E474" s="333"/>
      <c r="F474" s="333"/>
      <c r="G474" s="333"/>
      <c r="H474" s="333"/>
      <c r="I474" s="52">
        <f>SUM(I472:I473)</f>
        <v>0</v>
      </c>
      <c r="J474" s="36"/>
    </row>
    <row r="475" spans="2:12" s="26" customFormat="1" ht="30" customHeight="1" x14ac:dyDescent="0.2">
      <c r="B475" s="334" t="s">
        <v>11</v>
      </c>
      <c r="C475" s="334"/>
      <c r="D475" s="334"/>
      <c r="E475" s="334"/>
      <c r="F475" s="334"/>
      <c r="G475" s="334"/>
      <c r="H475" s="334"/>
      <c r="I475" s="334"/>
      <c r="J475" s="30"/>
    </row>
    <row r="476" spans="2:12" s="26" customFormat="1" ht="15.95" customHeight="1" x14ac:dyDescent="0.2">
      <c r="B476" s="52" t="s">
        <v>2</v>
      </c>
      <c r="C476" s="33" t="s">
        <v>81</v>
      </c>
      <c r="D476" s="33" t="s">
        <v>3</v>
      </c>
      <c r="E476" s="32"/>
      <c r="F476" s="32"/>
      <c r="G476" s="32"/>
      <c r="H476" s="52" t="s">
        <v>10</v>
      </c>
      <c r="I476" s="52" t="s">
        <v>8</v>
      </c>
      <c r="J476" s="31"/>
    </row>
    <row r="477" spans="2:12" s="26" customFormat="1" ht="15.95" customHeight="1" x14ac:dyDescent="0.2">
      <c r="B477" s="126"/>
      <c r="C477" s="33"/>
      <c r="D477" s="51"/>
      <c r="E477" s="32"/>
      <c r="F477" s="32"/>
      <c r="G477" s="32"/>
      <c r="H477" s="52"/>
      <c r="I477" s="52"/>
      <c r="J477" s="31" t="s">
        <v>96</v>
      </c>
    </row>
    <row r="478" spans="2:12" s="26" customFormat="1" ht="15.95" customHeight="1" x14ac:dyDescent="0.2">
      <c r="B478" s="333" t="s">
        <v>9</v>
      </c>
      <c r="C478" s="333"/>
      <c r="D478" s="333"/>
      <c r="E478" s="333"/>
      <c r="F478" s="333"/>
      <c r="G478" s="333"/>
      <c r="H478" s="333"/>
      <c r="I478" s="52">
        <f>SUM(I477:I477)</f>
        <v>0</v>
      </c>
      <c r="J478" s="31"/>
    </row>
    <row r="479" spans="2:12" s="26" customFormat="1" ht="30" customHeight="1" x14ac:dyDescent="0.2">
      <c r="B479" s="334" t="s">
        <v>26</v>
      </c>
      <c r="C479" s="334"/>
      <c r="D479" s="334"/>
      <c r="E479" s="334"/>
      <c r="F479" s="334"/>
      <c r="G479" s="334"/>
      <c r="H479" s="334"/>
      <c r="I479" s="334"/>
      <c r="J479" s="30"/>
    </row>
    <row r="480" spans="2:12" s="26" customFormat="1" ht="20.100000000000001" customHeight="1" x14ac:dyDescent="0.2">
      <c r="B480" s="52" t="s">
        <v>2</v>
      </c>
      <c r="C480" s="33" t="s">
        <v>81</v>
      </c>
      <c r="D480" s="33" t="s">
        <v>3</v>
      </c>
      <c r="E480" s="32"/>
      <c r="F480" s="32"/>
      <c r="G480" s="32"/>
      <c r="H480" s="52" t="s">
        <v>10</v>
      </c>
      <c r="I480" s="52" t="s">
        <v>8</v>
      </c>
      <c r="J480" s="31"/>
    </row>
    <row r="481" spans="2:11" s="26" customFormat="1" ht="20.100000000000001" customHeight="1" x14ac:dyDescent="0.2">
      <c r="B481" s="7" t="s">
        <v>31</v>
      </c>
      <c r="C481" s="33" t="s">
        <v>27</v>
      </c>
      <c r="D481" s="55">
        <v>0.06</v>
      </c>
      <c r="E481" s="33"/>
      <c r="F481" s="33"/>
      <c r="G481" s="33"/>
      <c r="H481" s="298">
        <f>Insumos!E13</f>
        <v>3.42</v>
      </c>
      <c r="I481" s="52">
        <f t="shared" ref="I481" si="15">D481*H481</f>
        <v>0.21</v>
      </c>
      <c r="J481" s="35"/>
      <c r="K481" s="26">
        <f>0.0157*60</f>
        <v>0.94199999999999995</v>
      </c>
    </row>
    <row r="482" spans="2:11" s="26" customFormat="1" ht="20.100000000000001" customHeight="1" x14ac:dyDescent="0.2">
      <c r="B482" s="335" t="s">
        <v>237</v>
      </c>
      <c r="C482" s="335"/>
      <c r="D482" s="335"/>
      <c r="E482" s="335"/>
      <c r="F482" s="335"/>
      <c r="G482" s="335"/>
      <c r="H482" s="335"/>
      <c r="I482" s="86">
        <f>SUM(I481:I481)*1.2075</f>
        <v>0.25</v>
      </c>
      <c r="J482" s="22"/>
    </row>
    <row r="483" spans="2:11" s="26" customFormat="1" ht="20.100000000000001" customHeight="1" x14ac:dyDescent="0.2">
      <c r="B483" s="336" t="s">
        <v>9</v>
      </c>
      <c r="C483" s="336"/>
      <c r="D483" s="336"/>
      <c r="E483" s="336"/>
      <c r="F483" s="336"/>
      <c r="G483" s="336"/>
      <c r="H483" s="336"/>
      <c r="I483" s="52">
        <f>SUM(I481:I482)</f>
        <v>0.46</v>
      </c>
      <c r="J483" s="27"/>
    </row>
    <row r="484" spans="2:11" s="26" customFormat="1" ht="20.100000000000001" customHeight="1" x14ac:dyDescent="0.2">
      <c r="B484" s="284" t="s">
        <v>12</v>
      </c>
      <c r="C484" s="283">
        <v>1</v>
      </c>
      <c r="D484" s="336" t="s">
        <v>13</v>
      </c>
      <c r="E484" s="336"/>
      <c r="F484" s="336"/>
      <c r="G484" s="336"/>
      <c r="H484" s="336"/>
      <c r="I484" s="52">
        <f>I469+I483+I478+I474</f>
        <v>1.77</v>
      </c>
      <c r="J484" s="27"/>
      <c r="K484" s="37">
        <v>238</v>
      </c>
    </row>
    <row r="485" spans="2:11" s="26" customFormat="1" ht="20.100000000000001" customHeight="1" x14ac:dyDescent="0.2">
      <c r="B485" s="337" t="s">
        <v>14</v>
      </c>
      <c r="C485" s="337"/>
      <c r="D485" s="337"/>
      <c r="E485" s="337"/>
      <c r="F485" s="337"/>
      <c r="G485" s="337"/>
      <c r="H485" s="337"/>
      <c r="I485" s="52">
        <f>I484/C484</f>
        <v>1.77</v>
      </c>
      <c r="J485" s="27">
        <v>4.41</v>
      </c>
      <c r="K485" s="26">
        <f>J485*0.06</f>
        <v>0.2646</v>
      </c>
    </row>
    <row r="486" spans="2:11" s="26" customFormat="1" ht="20.100000000000001" customHeight="1" x14ac:dyDescent="0.2">
      <c r="B486" s="83" t="s">
        <v>88</v>
      </c>
      <c r="C486" s="7">
        <v>22.5</v>
      </c>
      <c r="D486" s="338" t="s">
        <v>33</v>
      </c>
      <c r="E486" s="338"/>
      <c r="F486" s="338"/>
      <c r="G486" s="338"/>
      <c r="H486" s="338"/>
      <c r="I486" s="52">
        <f>C486/100*I485</f>
        <v>0.4</v>
      </c>
      <c r="J486" s="27"/>
      <c r="K486" s="128">
        <f>J485-K485</f>
        <v>4.1500000000000004</v>
      </c>
    </row>
    <row r="487" spans="2:11" s="26" customFormat="1" ht="30" customHeight="1" x14ac:dyDescent="0.2">
      <c r="B487" s="332" t="s">
        <v>15</v>
      </c>
      <c r="C487" s="332"/>
      <c r="D487" s="332"/>
      <c r="E487" s="332"/>
      <c r="F487" s="332"/>
      <c r="G487" s="332"/>
      <c r="H487" s="332"/>
      <c r="I487" s="295">
        <f>SUM(I485:I486)</f>
        <v>2.17</v>
      </c>
      <c r="J487" s="22"/>
      <c r="K487" s="128">
        <f>J485-I485</f>
        <v>2.64</v>
      </c>
    </row>
    <row r="488" spans="2:11" x14ac:dyDescent="0.2">
      <c r="B488" s="299"/>
      <c r="C488" s="299"/>
      <c r="D488" s="300"/>
      <c r="E488" s="299"/>
      <c r="F488" s="299"/>
      <c r="G488" s="299"/>
      <c r="H488" s="299"/>
      <c r="I488" s="299"/>
    </row>
    <row r="490" spans="2:11" ht="60.75" customHeight="1" x14ac:dyDescent="0.2">
      <c r="B490" s="325"/>
      <c r="C490" s="325"/>
      <c r="D490" s="325"/>
      <c r="E490" s="325"/>
      <c r="F490" s="325"/>
      <c r="G490" s="325"/>
      <c r="H490" s="325"/>
      <c r="I490" s="325"/>
    </row>
    <row r="491" spans="2:11" s="26" customFormat="1" ht="30" customHeight="1" x14ac:dyDescent="0.2">
      <c r="B491" s="79" t="s">
        <v>42</v>
      </c>
      <c r="C491" s="79" t="str">
        <f>'Serviços '!B40</f>
        <v>4.1.1</v>
      </c>
      <c r="D491" s="326" t="s">
        <v>0</v>
      </c>
      <c r="E491" s="326"/>
      <c r="F491" s="326"/>
      <c r="G491" s="326"/>
      <c r="H491" s="326"/>
      <c r="I491" s="326"/>
      <c r="J491" s="21"/>
    </row>
    <row r="492" spans="2:11" s="20" customFormat="1" ht="30.75" customHeight="1" x14ac:dyDescent="0.2">
      <c r="B492" s="327" t="s">
        <v>239</v>
      </c>
      <c r="C492" s="327"/>
      <c r="D492" s="327"/>
      <c r="E492" s="327"/>
      <c r="F492" s="327"/>
      <c r="G492" s="327"/>
      <c r="H492" s="328" t="s">
        <v>420</v>
      </c>
      <c r="I492" s="328"/>
      <c r="J492" s="22"/>
    </row>
    <row r="493" spans="2:11" s="26" customFormat="1" ht="38.25" customHeight="1" x14ac:dyDescent="0.2">
      <c r="B493" s="329" t="s">
        <v>330</v>
      </c>
      <c r="C493" s="330"/>
      <c r="D493" s="330"/>
      <c r="E493" s="330"/>
      <c r="F493" s="330"/>
      <c r="G493" s="331"/>
      <c r="H493" s="52" t="s">
        <v>1</v>
      </c>
      <c r="I493" s="52" t="s">
        <v>38</v>
      </c>
      <c r="J493" s="29"/>
    </row>
    <row r="494" spans="2:11" s="26" customFormat="1" ht="30" customHeight="1" x14ac:dyDescent="0.2">
      <c r="B494" s="334" t="s">
        <v>18</v>
      </c>
      <c r="C494" s="334"/>
      <c r="D494" s="334"/>
      <c r="E494" s="334"/>
      <c r="F494" s="334"/>
      <c r="G494" s="334"/>
      <c r="H494" s="334"/>
      <c r="I494" s="334"/>
      <c r="J494" s="30"/>
    </row>
    <row r="495" spans="2:11" s="26" customFormat="1" ht="39.950000000000003" customHeight="1" x14ac:dyDescent="0.2">
      <c r="B495" s="52" t="s">
        <v>2</v>
      </c>
      <c r="C495" s="33" t="s">
        <v>81</v>
      </c>
      <c r="D495" s="33" t="s">
        <v>3</v>
      </c>
      <c r="E495" s="33" t="s">
        <v>4</v>
      </c>
      <c r="F495" s="33" t="s">
        <v>5</v>
      </c>
      <c r="G495" s="50" t="s">
        <v>6</v>
      </c>
      <c r="H495" s="90" t="s">
        <v>7</v>
      </c>
      <c r="I495" s="52" t="s">
        <v>8</v>
      </c>
      <c r="J495" s="31"/>
    </row>
    <row r="496" spans="2:11" s="26" customFormat="1" ht="39" customHeight="1" x14ac:dyDescent="0.2">
      <c r="B496" s="274" t="s">
        <v>331</v>
      </c>
      <c r="C496" s="33" t="s">
        <v>27</v>
      </c>
      <c r="D496" s="33">
        <v>0.01</v>
      </c>
      <c r="E496" s="28"/>
      <c r="F496" s="28"/>
      <c r="G496" s="298">
        <f>Insumos!E61</f>
        <v>124.64</v>
      </c>
      <c r="H496" s="28"/>
      <c r="I496" s="178">
        <f>D496*G496</f>
        <v>1.25</v>
      </c>
      <c r="J496" s="31"/>
    </row>
    <row r="497" spans="2:12" s="26" customFormat="1" ht="15.95" customHeight="1" x14ac:dyDescent="0.2">
      <c r="B497" s="333" t="s">
        <v>9</v>
      </c>
      <c r="C497" s="333"/>
      <c r="D497" s="333"/>
      <c r="E497" s="333"/>
      <c r="F497" s="333"/>
      <c r="G497" s="333"/>
      <c r="H497" s="333"/>
      <c r="I497" s="52">
        <f>SUM(I496:I496)</f>
        <v>1.25</v>
      </c>
      <c r="J497" s="31"/>
    </row>
    <row r="498" spans="2:12" s="26" customFormat="1" ht="30" customHeight="1" x14ac:dyDescent="0.2">
      <c r="B498" s="334" t="s">
        <v>80</v>
      </c>
      <c r="C498" s="334"/>
      <c r="D498" s="334"/>
      <c r="E498" s="334"/>
      <c r="F498" s="334"/>
      <c r="G498" s="334"/>
      <c r="H498" s="334"/>
      <c r="I498" s="334"/>
      <c r="J498" s="30"/>
      <c r="L498" s="26" t="s">
        <v>91</v>
      </c>
    </row>
    <row r="499" spans="2:12" s="26" customFormat="1" ht="20.100000000000001" customHeight="1" x14ac:dyDescent="0.2">
      <c r="B499" s="52" t="s">
        <v>2</v>
      </c>
      <c r="C499" s="33" t="s">
        <v>81</v>
      </c>
      <c r="D499" s="33" t="s">
        <v>3</v>
      </c>
      <c r="E499" s="33"/>
      <c r="F499" s="33"/>
      <c r="G499" s="33"/>
      <c r="H499" s="52" t="s">
        <v>10</v>
      </c>
      <c r="I499" s="52" t="s">
        <v>8</v>
      </c>
      <c r="J499" s="31"/>
    </row>
    <row r="500" spans="2:12" s="26" customFormat="1" ht="20.100000000000001" customHeight="1" x14ac:dyDescent="0.2">
      <c r="B500" s="7" t="s">
        <v>332</v>
      </c>
      <c r="C500" s="33" t="s">
        <v>38</v>
      </c>
      <c r="D500" s="91">
        <v>4</v>
      </c>
      <c r="E500" s="33"/>
      <c r="F500" s="33"/>
      <c r="G500" s="33"/>
      <c r="H500" s="298">
        <f>Insumos!E62</f>
        <v>0.33</v>
      </c>
      <c r="I500" s="52">
        <f>D500*H500</f>
        <v>1.32</v>
      </c>
      <c r="J500" s="31"/>
    </row>
    <row r="501" spans="2:12" s="26" customFormat="1" ht="20.100000000000001" customHeight="1" x14ac:dyDescent="0.2">
      <c r="B501" s="7" t="s">
        <v>333</v>
      </c>
      <c r="C501" s="33" t="s">
        <v>37</v>
      </c>
      <c r="D501" s="91">
        <v>7.0000000000000001E-3</v>
      </c>
      <c r="E501" s="33"/>
      <c r="F501" s="33"/>
      <c r="G501" s="33"/>
      <c r="H501" s="298">
        <f>Insumos!E63</f>
        <v>4.1399999999999997</v>
      </c>
      <c r="I501" s="52">
        <f>D501*H501</f>
        <v>0.03</v>
      </c>
      <c r="J501" s="31"/>
    </row>
    <row r="502" spans="2:12" s="26" customFormat="1" ht="20.100000000000001" customHeight="1" x14ac:dyDescent="0.2">
      <c r="B502" s="7" t="s">
        <v>334</v>
      </c>
      <c r="C502" s="33" t="s">
        <v>335</v>
      </c>
      <c r="D502" s="91">
        <v>0.37</v>
      </c>
      <c r="E502" s="33"/>
      <c r="F502" s="33"/>
      <c r="G502" s="33"/>
      <c r="H502" s="298">
        <f>Insumos!E64</f>
        <v>15</v>
      </c>
      <c r="I502" s="52">
        <f>D502*H502</f>
        <v>5.55</v>
      </c>
      <c r="J502" s="31"/>
    </row>
    <row r="503" spans="2:12" s="26" customFormat="1" ht="20.100000000000001" customHeight="1" x14ac:dyDescent="0.2">
      <c r="B503" s="7" t="s">
        <v>336</v>
      </c>
      <c r="C503" s="33" t="s">
        <v>335</v>
      </c>
      <c r="D503" s="91">
        <v>0.02</v>
      </c>
      <c r="E503" s="33"/>
      <c r="F503" s="33"/>
      <c r="G503" s="33"/>
      <c r="H503" s="298">
        <f>Insumos!E65</f>
        <v>15</v>
      </c>
      <c r="I503" s="52">
        <f>D503*H503</f>
        <v>0.3</v>
      </c>
      <c r="J503" s="31"/>
    </row>
    <row r="504" spans="2:12" s="26" customFormat="1" ht="20.100000000000001" customHeight="1" x14ac:dyDescent="0.2">
      <c r="B504" s="333" t="s">
        <v>9</v>
      </c>
      <c r="C504" s="333"/>
      <c r="D504" s="333"/>
      <c r="E504" s="333"/>
      <c r="F504" s="333"/>
      <c r="G504" s="333"/>
      <c r="H504" s="333"/>
      <c r="I504" s="52">
        <f>SUM(I500:I503)</f>
        <v>7.2</v>
      </c>
      <c r="J504" s="36"/>
    </row>
    <row r="505" spans="2:12" s="26" customFormat="1" ht="30" customHeight="1" x14ac:dyDescent="0.2">
      <c r="B505" s="334" t="s">
        <v>11</v>
      </c>
      <c r="C505" s="334"/>
      <c r="D505" s="334"/>
      <c r="E505" s="334"/>
      <c r="F505" s="334"/>
      <c r="G505" s="334"/>
      <c r="H505" s="334"/>
      <c r="I505" s="334"/>
      <c r="J505" s="30"/>
    </row>
    <row r="506" spans="2:12" s="26" customFormat="1" ht="15.95" customHeight="1" x14ac:dyDescent="0.2">
      <c r="B506" s="52" t="s">
        <v>2</v>
      </c>
      <c r="C506" s="33" t="s">
        <v>81</v>
      </c>
      <c r="D506" s="33" t="s">
        <v>3</v>
      </c>
      <c r="E506" s="32"/>
      <c r="F506" s="32"/>
      <c r="G506" s="32"/>
      <c r="H506" s="52" t="s">
        <v>10</v>
      </c>
      <c r="I506" s="52" t="s">
        <v>8</v>
      </c>
      <c r="J506" s="31"/>
    </row>
    <row r="507" spans="2:12" s="26" customFormat="1" ht="15.95" customHeight="1" x14ac:dyDescent="0.2">
      <c r="B507" s="126"/>
      <c r="C507" s="33"/>
      <c r="D507" s="51"/>
      <c r="E507" s="32"/>
      <c r="F507" s="32"/>
      <c r="G507" s="32"/>
      <c r="H507" s="52"/>
      <c r="I507" s="52"/>
      <c r="J507" s="31" t="s">
        <v>96</v>
      </c>
    </row>
    <row r="508" spans="2:12" s="26" customFormat="1" ht="15.95" customHeight="1" x14ac:dyDescent="0.2">
      <c r="B508" s="333" t="s">
        <v>9</v>
      </c>
      <c r="C508" s="333"/>
      <c r="D508" s="333"/>
      <c r="E508" s="333"/>
      <c r="F508" s="333"/>
      <c r="G508" s="333"/>
      <c r="H508" s="333"/>
      <c r="I508" s="52">
        <f>SUM(I507:I507)</f>
        <v>0</v>
      </c>
      <c r="J508" s="31"/>
    </row>
    <row r="509" spans="2:12" s="26" customFormat="1" ht="30" customHeight="1" x14ac:dyDescent="0.2">
      <c r="B509" s="334" t="s">
        <v>26</v>
      </c>
      <c r="C509" s="334"/>
      <c r="D509" s="334"/>
      <c r="E509" s="334"/>
      <c r="F509" s="334"/>
      <c r="G509" s="334"/>
      <c r="H509" s="334"/>
      <c r="I509" s="334"/>
      <c r="J509" s="30"/>
    </row>
    <row r="510" spans="2:12" s="26" customFormat="1" ht="20.100000000000001" customHeight="1" x14ac:dyDescent="0.2">
      <c r="B510" s="52" t="s">
        <v>2</v>
      </c>
      <c r="C510" s="33" t="s">
        <v>81</v>
      </c>
      <c r="D510" s="33" t="s">
        <v>3</v>
      </c>
      <c r="E510" s="32"/>
      <c r="F510" s="32"/>
      <c r="G510" s="32"/>
      <c r="H510" s="52" t="s">
        <v>10</v>
      </c>
      <c r="I510" s="52" t="s">
        <v>8</v>
      </c>
      <c r="J510" s="31"/>
    </row>
    <row r="511" spans="2:12" s="26" customFormat="1" ht="20.100000000000001" customHeight="1" x14ac:dyDescent="0.2">
      <c r="B511" s="261" t="s">
        <v>95</v>
      </c>
      <c r="C511" s="33" t="s">
        <v>27</v>
      </c>
      <c r="D511" s="33">
        <v>0.04</v>
      </c>
      <c r="E511" s="32"/>
      <c r="F511" s="32"/>
      <c r="G511" s="32"/>
      <c r="H511" s="298">
        <f>Insumos!E18</f>
        <v>9.94</v>
      </c>
      <c r="I511" s="52">
        <f>D511*H511</f>
        <v>0.4</v>
      </c>
      <c r="J511" s="31"/>
    </row>
    <row r="512" spans="2:12" s="26" customFormat="1" ht="20.100000000000001" customHeight="1" x14ac:dyDescent="0.2">
      <c r="B512" s="7" t="s">
        <v>31</v>
      </c>
      <c r="C512" s="33" t="s">
        <v>27</v>
      </c>
      <c r="D512" s="51">
        <v>0.4</v>
      </c>
      <c r="E512" s="33"/>
      <c r="F512" s="33"/>
      <c r="G512" s="33"/>
      <c r="H512" s="298">
        <f>Insumos!E13</f>
        <v>3.42</v>
      </c>
      <c r="I512" s="52">
        <f t="shared" ref="I512" si="16">D512*H512</f>
        <v>1.37</v>
      </c>
      <c r="J512" s="35"/>
      <c r="K512" s="26">
        <f>0.0157*60</f>
        <v>0.94199999999999995</v>
      </c>
    </row>
    <row r="513" spans="2:11" s="26" customFormat="1" ht="20.100000000000001" customHeight="1" x14ac:dyDescent="0.2">
      <c r="B513" s="335" t="s">
        <v>237</v>
      </c>
      <c r="C513" s="335"/>
      <c r="D513" s="335"/>
      <c r="E513" s="335"/>
      <c r="F513" s="335"/>
      <c r="G513" s="335"/>
      <c r="H513" s="335"/>
      <c r="I513" s="86">
        <f>SUM(I511:I512)*1.2075</f>
        <v>2.14</v>
      </c>
      <c r="J513" s="22"/>
    </row>
    <row r="514" spans="2:11" s="26" customFormat="1" ht="20.100000000000001" customHeight="1" x14ac:dyDescent="0.2">
      <c r="B514" s="336" t="s">
        <v>9</v>
      </c>
      <c r="C514" s="336"/>
      <c r="D514" s="336"/>
      <c r="E514" s="336"/>
      <c r="F514" s="336"/>
      <c r="G514" s="336"/>
      <c r="H514" s="336"/>
      <c r="I514" s="52">
        <f>SUM(I511:I513)</f>
        <v>3.91</v>
      </c>
      <c r="J514" s="27"/>
    </row>
    <row r="515" spans="2:11" s="26" customFormat="1" ht="20.100000000000001" customHeight="1" x14ac:dyDescent="0.2">
      <c r="B515" s="284" t="s">
        <v>12</v>
      </c>
      <c r="C515" s="283">
        <v>1</v>
      </c>
      <c r="D515" s="336" t="s">
        <v>13</v>
      </c>
      <c r="E515" s="336"/>
      <c r="F515" s="336"/>
      <c r="G515" s="336"/>
      <c r="H515" s="336"/>
      <c r="I515" s="52">
        <f>I497+I514+I508+I504</f>
        <v>12.36</v>
      </c>
      <c r="J515" s="27"/>
      <c r="K515" s="37">
        <v>238</v>
      </c>
    </row>
    <row r="516" spans="2:11" s="26" customFormat="1" ht="20.100000000000001" customHeight="1" x14ac:dyDescent="0.2">
      <c r="B516" s="337" t="s">
        <v>14</v>
      </c>
      <c r="C516" s="337"/>
      <c r="D516" s="337"/>
      <c r="E516" s="337"/>
      <c r="F516" s="337"/>
      <c r="G516" s="337"/>
      <c r="H516" s="337"/>
      <c r="I516" s="52">
        <f>I515/C515</f>
        <v>12.36</v>
      </c>
      <c r="J516" s="27">
        <v>4.41</v>
      </c>
      <c r="K516" s="26">
        <f>J516*0.06</f>
        <v>0.2646</v>
      </c>
    </row>
    <row r="517" spans="2:11" s="26" customFormat="1" ht="20.100000000000001" customHeight="1" x14ac:dyDescent="0.2">
      <c r="B517" s="83" t="s">
        <v>88</v>
      </c>
      <c r="C517" s="7">
        <v>22.5</v>
      </c>
      <c r="D517" s="338" t="s">
        <v>33</v>
      </c>
      <c r="E517" s="338"/>
      <c r="F517" s="338"/>
      <c r="G517" s="338"/>
      <c r="H517" s="338"/>
      <c r="I517" s="52">
        <f>C517/100*I516</f>
        <v>2.78</v>
      </c>
      <c r="J517" s="27"/>
      <c r="K517" s="128">
        <f>J516-K516</f>
        <v>4.1500000000000004</v>
      </c>
    </row>
    <row r="518" spans="2:11" s="26" customFormat="1" ht="30" customHeight="1" x14ac:dyDescent="0.2">
      <c r="B518" s="332" t="s">
        <v>15</v>
      </c>
      <c r="C518" s="332"/>
      <c r="D518" s="332"/>
      <c r="E518" s="332"/>
      <c r="F518" s="332"/>
      <c r="G518" s="332"/>
      <c r="H518" s="332"/>
      <c r="I518" s="295">
        <f>SUM(I516:I517)</f>
        <v>15.14</v>
      </c>
      <c r="J518" s="22"/>
      <c r="K518" s="128">
        <f>J516-I516</f>
        <v>-7.95</v>
      </c>
    </row>
    <row r="519" spans="2:11" x14ac:dyDescent="0.2">
      <c r="B519" s="299"/>
      <c r="C519" s="299"/>
      <c r="D519" s="300"/>
      <c r="E519" s="299"/>
      <c r="F519" s="299"/>
      <c r="G519" s="299"/>
      <c r="H519" s="299"/>
      <c r="I519" s="299"/>
    </row>
    <row r="521" spans="2:11" ht="60.75" customHeight="1" x14ac:dyDescent="0.2">
      <c r="B521" s="325"/>
      <c r="C521" s="325"/>
      <c r="D521" s="325"/>
      <c r="E521" s="325"/>
      <c r="F521" s="325"/>
      <c r="G521" s="325"/>
      <c r="H521" s="325"/>
      <c r="I521" s="325"/>
    </row>
    <row r="522" spans="2:11" s="26" customFormat="1" ht="30" customHeight="1" x14ac:dyDescent="0.2">
      <c r="B522" s="79" t="s">
        <v>42</v>
      </c>
      <c r="C522" s="79" t="str">
        <f>'Serviços '!B41</f>
        <v>4.1.2</v>
      </c>
      <c r="D522" s="326" t="s">
        <v>0</v>
      </c>
      <c r="E522" s="326"/>
      <c r="F522" s="326"/>
      <c r="G522" s="326"/>
      <c r="H522" s="326"/>
      <c r="I522" s="326"/>
      <c r="J522" s="21"/>
    </row>
    <row r="523" spans="2:11" s="20" customFormat="1" ht="30.75" customHeight="1" x14ac:dyDescent="0.2">
      <c r="B523" s="327" t="s">
        <v>239</v>
      </c>
      <c r="C523" s="327"/>
      <c r="D523" s="327"/>
      <c r="E523" s="327"/>
      <c r="F523" s="327"/>
      <c r="G523" s="327"/>
      <c r="H523" s="328" t="s">
        <v>420</v>
      </c>
      <c r="I523" s="328"/>
      <c r="J523" s="22"/>
    </row>
    <row r="524" spans="2:11" s="26" customFormat="1" ht="38.25" customHeight="1" x14ac:dyDescent="0.2">
      <c r="B524" s="329" t="s">
        <v>391</v>
      </c>
      <c r="C524" s="330"/>
      <c r="D524" s="330"/>
      <c r="E524" s="330"/>
      <c r="F524" s="330"/>
      <c r="G524" s="331"/>
      <c r="H524" s="52" t="s">
        <v>1</v>
      </c>
      <c r="I524" s="52" t="s">
        <v>335</v>
      </c>
      <c r="J524" s="29"/>
    </row>
    <row r="525" spans="2:11" s="26" customFormat="1" ht="30" customHeight="1" x14ac:dyDescent="0.2">
      <c r="B525" s="334" t="s">
        <v>18</v>
      </c>
      <c r="C525" s="334"/>
      <c r="D525" s="334"/>
      <c r="E525" s="334"/>
      <c r="F525" s="334"/>
      <c r="G525" s="334"/>
      <c r="H525" s="334"/>
      <c r="I525" s="334"/>
      <c r="J525" s="30"/>
    </row>
    <row r="526" spans="2:11" s="26" customFormat="1" ht="39.950000000000003" customHeight="1" x14ac:dyDescent="0.2">
      <c r="B526" s="52" t="s">
        <v>2</v>
      </c>
      <c r="C526" s="33" t="s">
        <v>81</v>
      </c>
      <c r="D526" s="33" t="s">
        <v>3</v>
      </c>
      <c r="E526" s="33" t="s">
        <v>4</v>
      </c>
      <c r="F526" s="33" t="s">
        <v>5</v>
      </c>
      <c r="G526" s="50" t="s">
        <v>6</v>
      </c>
      <c r="H526" s="90" t="s">
        <v>7</v>
      </c>
      <c r="I526" s="52" t="s">
        <v>8</v>
      </c>
      <c r="J526" s="31"/>
    </row>
    <row r="527" spans="2:11" s="26" customFormat="1" ht="31.5" customHeight="1" x14ac:dyDescent="0.2">
      <c r="B527" s="274" t="s">
        <v>349</v>
      </c>
      <c r="C527" s="33" t="s">
        <v>27</v>
      </c>
      <c r="D527" s="55">
        <f>3.82*9.24</f>
        <v>35.296799999999998</v>
      </c>
      <c r="E527" s="28">
        <v>1</v>
      </c>
      <c r="F527" s="28"/>
      <c r="G527" s="298">
        <f>Insumos!E71</f>
        <v>1.1599999999999999</v>
      </c>
      <c r="H527" s="28"/>
      <c r="I527" s="178">
        <f>D527*E527*G527</f>
        <v>40.94</v>
      </c>
      <c r="J527" s="31"/>
    </row>
    <row r="528" spans="2:11" s="26" customFormat="1" ht="15.95" customHeight="1" x14ac:dyDescent="0.2">
      <c r="B528" s="333" t="s">
        <v>9</v>
      </c>
      <c r="C528" s="333"/>
      <c r="D528" s="333"/>
      <c r="E528" s="333"/>
      <c r="F528" s="333"/>
      <c r="G528" s="333"/>
      <c r="H528" s="333"/>
      <c r="I528" s="52">
        <f>SUM(I527:I527)</f>
        <v>40.94</v>
      </c>
      <c r="J528" s="31"/>
    </row>
    <row r="529" spans="2:12" s="26" customFormat="1" ht="30" customHeight="1" x14ac:dyDescent="0.2">
      <c r="B529" s="334" t="s">
        <v>80</v>
      </c>
      <c r="C529" s="334"/>
      <c r="D529" s="334"/>
      <c r="E529" s="334"/>
      <c r="F529" s="334"/>
      <c r="G529" s="334"/>
      <c r="H529" s="334"/>
      <c r="I529" s="334"/>
      <c r="J529" s="30"/>
      <c r="L529" s="26" t="s">
        <v>91</v>
      </c>
    </row>
    <row r="530" spans="2:12" s="26" customFormat="1" ht="20.100000000000001" customHeight="1" x14ac:dyDescent="0.2">
      <c r="B530" s="52" t="s">
        <v>2</v>
      </c>
      <c r="C530" s="33" t="s">
        <v>81</v>
      </c>
      <c r="D530" s="33" t="s">
        <v>3</v>
      </c>
      <c r="E530" s="33"/>
      <c r="F530" s="33"/>
      <c r="G530" s="33"/>
      <c r="H530" s="52" t="s">
        <v>10</v>
      </c>
      <c r="I530" s="52" t="s">
        <v>8</v>
      </c>
      <c r="J530" s="31"/>
    </row>
    <row r="531" spans="2:12" s="26" customFormat="1" ht="20.100000000000001" customHeight="1" x14ac:dyDescent="0.2">
      <c r="B531" s="296" t="s">
        <v>343</v>
      </c>
      <c r="C531" s="33" t="s">
        <v>38</v>
      </c>
      <c r="D531" s="91">
        <v>5.4</v>
      </c>
      <c r="E531" s="33"/>
      <c r="F531" s="33"/>
      <c r="G531" s="33"/>
      <c r="H531" s="298">
        <f>Insumos!E66</f>
        <v>78.209999999999994</v>
      </c>
      <c r="I531" s="52">
        <f t="shared" ref="I531:I538" si="17">D531*H531</f>
        <v>422.33</v>
      </c>
      <c r="J531" s="31"/>
    </row>
    <row r="532" spans="2:12" s="26" customFormat="1" ht="20.100000000000001" customHeight="1" x14ac:dyDescent="0.2">
      <c r="B532" s="7" t="s">
        <v>344</v>
      </c>
      <c r="C532" s="33" t="s">
        <v>38</v>
      </c>
      <c r="D532" s="91">
        <v>25</v>
      </c>
      <c r="E532" s="33"/>
      <c r="F532" s="33"/>
      <c r="G532" s="33"/>
      <c r="H532" s="298">
        <f>Insumos!E67</f>
        <v>33.020000000000003</v>
      </c>
      <c r="I532" s="52">
        <f t="shared" si="17"/>
        <v>825.5</v>
      </c>
      <c r="J532" s="31"/>
    </row>
    <row r="533" spans="2:12" s="26" customFormat="1" ht="20.100000000000001" customHeight="1" x14ac:dyDescent="0.2">
      <c r="B533" s="7" t="s">
        <v>345</v>
      </c>
      <c r="C533" s="33" t="s">
        <v>35</v>
      </c>
      <c r="D533" s="91">
        <v>8.8000000000000007</v>
      </c>
      <c r="E533" s="33"/>
      <c r="F533" s="33"/>
      <c r="G533" s="33"/>
      <c r="H533" s="298">
        <f>Insumos!E68</f>
        <v>26.36</v>
      </c>
      <c r="I533" s="52">
        <f t="shared" si="17"/>
        <v>231.97</v>
      </c>
      <c r="J533" s="31"/>
    </row>
    <row r="534" spans="2:12" s="26" customFormat="1" ht="20.100000000000001" customHeight="1" x14ac:dyDescent="0.2">
      <c r="B534" s="7" t="s">
        <v>346</v>
      </c>
      <c r="C534" s="33" t="s">
        <v>37</v>
      </c>
      <c r="D534" s="91">
        <v>60.8</v>
      </c>
      <c r="E534" s="33"/>
      <c r="F534" s="33"/>
      <c r="G534" s="33"/>
      <c r="H534" s="298">
        <f>Insumos!E69</f>
        <v>4.2300000000000004</v>
      </c>
      <c r="I534" s="52">
        <f t="shared" si="17"/>
        <v>257.18</v>
      </c>
      <c r="J534" s="31"/>
    </row>
    <row r="535" spans="2:12" s="26" customFormat="1" ht="24.75" customHeight="1" x14ac:dyDescent="0.2">
      <c r="B535" s="48" t="s">
        <v>348</v>
      </c>
      <c r="C535" s="33" t="s">
        <v>37</v>
      </c>
      <c r="D535" s="91">
        <f>3.37/2*9.24</f>
        <v>15.569000000000001</v>
      </c>
      <c r="E535" s="33"/>
      <c r="F535" s="33"/>
      <c r="G535" s="33"/>
      <c r="H535" s="298">
        <f>Insumos!E70</f>
        <v>16.7</v>
      </c>
      <c r="I535" s="52">
        <f t="shared" si="17"/>
        <v>260</v>
      </c>
      <c r="J535" s="31"/>
    </row>
    <row r="536" spans="2:12" s="26" customFormat="1" ht="20.100000000000001" customHeight="1" x14ac:dyDescent="0.2">
      <c r="B536" s="7" t="s">
        <v>388</v>
      </c>
      <c r="C536" s="33" t="s">
        <v>79</v>
      </c>
      <c r="D536" s="91">
        <v>2.34</v>
      </c>
      <c r="E536" s="33"/>
      <c r="F536" s="33"/>
      <c r="G536" s="33"/>
      <c r="H536" s="298">
        <f>Insumos!E76</f>
        <v>20.62</v>
      </c>
      <c r="I536" s="52">
        <f t="shared" si="17"/>
        <v>48.25</v>
      </c>
      <c r="J536" s="31"/>
    </row>
    <row r="537" spans="2:12" s="26" customFormat="1" ht="24.75" customHeight="1" x14ac:dyDescent="0.2">
      <c r="B537" s="274" t="s">
        <v>387</v>
      </c>
      <c r="C537" s="33" t="s">
        <v>79</v>
      </c>
      <c r="D537" s="91">
        <v>1.8</v>
      </c>
      <c r="E537" s="33"/>
      <c r="F537" s="33"/>
      <c r="G537" s="33"/>
      <c r="H537" s="298">
        <f>Insumos!E75</f>
        <v>19.239999999999998</v>
      </c>
      <c r="I537" s="52">
        <f t="shared" si="17"/>
        <v>34.630000000000003</v>
      </c>
      <c r="J537" s="31"/>
    </row>
    <row r="538" spans="2:12" s="26" customFormat="1" ht="24.75" customHeight="1" x14ac:dyDescent="0.2">
      <c r="B538" s="48" t="s">
        <v>389</v>
      </c>
      <c r="C538" s="33" t="s">
        <v>335</v>
      </c>
      <c r="D538" s="91">
        <v>2</v>
      </c>
      <c r="E538" s="33"/>
      <c r="F538" s="33"/>
      <c r="G538" s="33"/>
      <c r="H538" s="298">
        <f>Insumos!E77</f>
        <v>1.32</v>
      </c>
      <c r="I538" s="52">
        <f t="shared" si="17"/>
        <v>2.64</v>
      </c>
      <c r="J538" s="31"/>
    </row>
    <row r="539" spans="2:12" s="26" customFormat="1" ht="20.100000000000001" customHeight="1" x14ac:dyDescent="0.2">
      <c r="B539" s="333" t="s">
        <v>9</v>
      </c>
      <c r="C539" s="333"/>
      <c r="D539" s="333"/>
      <c r="E539" s="333"/>
      <c r="F539" s="333"/>
      <c r="G539" s="333"/>
      <c r="H539" s="333"/>
      <c r="I539" s="52">
        <f>SUM(I531:I538)</f>
        <v>2082.5</v>
      </c>
      <c r="J539" s="36"/>
    </row>
    <row r="540" spans="2:12" s="26" customFormat="1" ht="30" customHeight="1" x14ac:dyDescent="0.2">
      <c r="B540" s="334" t="s">
        <v>11</v>
      </c>
      <c r="C540" s="334"/>
      <c r="D540" s="334"/>
      <c r="E540" s="334"/>
      <c r="F540" s="334"/>
      <c r="G540" s="334"/>
      <c r="H540" s="334"/>
      <c r="I540" s="334"/>
      <c r="J540" s="30"/>
    </row>
    <row r="541" spans="2:12" s="26" customFormat="1" ht="15.95" customHeight="1" x14ac:dyDescent="0.2">
      <c r="B541" s="52" t="s">
        <v>2</v>
      </c>
      <c r="C541" s="33" t="s">
        <v>81</v>
      </c>
      <c r="D541" s="33" t="s">
        <v>3</v>
      </c>
      <c r="E541" s="32"/>
      <c r="F541" s="32"/>
      <c r="G541" s="32"/>
      <c r="H541" s="52" t="s">
        <v>10</v>
      </c>
      <c r="I541" s="52" t="s">
        <v>8</v>
      </c>
      <c r="J541" s="31"/>
    </row>
    <row r="542" spans="2:12" s="26" customFormat="1" ht="15.95" customHeight="1" x14ac:dyDescent="0.2">
      <c r="B542" s="126"/>
      <c r="C542" s="33"/>
      <c r="D542" s="51"/>
      <c r="E542" s="32"/>
      <c r="F542" s="32"/>
      <c r="G542" s="32"/>
      <c r="H542" s="52"/>
      <c r="I542" s="52"/>
      <c r="J542" s="31" t="s">
        <v>96</v>
      </c>
    </row>
    <row r="543" spans="2:12" s="26" customFormat="1" ht="15.95" customHeight="1" x14ac:dyDescent="0.2">
      <c r="B543" s="333" t="s">
        <v>9</v>
      </c>
      <c r="C543" s="333"/>
      <c r="D543" s="333"/>
      <c r="E543" s="333"/>
      <c r="F543" s="333"/>
      <c r="G543" s="333"/>
      <c r="H543" s="333"/>
      <c r="I543" s="52">
        <f>SUM(I542:I542)</f>
        <v>0</v>
      </c>
      <c r="J543" s="31"/>
    </row>
    <row r="544" spans="2:12" s="26" customFormat="1" ht="30" customHeight="1" x14ac:dyDescent="0.2">
      <c r="B544" s="334" t="s">
        <v>26</v>
      </c>
      <c r="C544" s="334"/>
      <c r="D544" s="334"/>
      <c r="E544" s="334"/>
      <c r="F544" s="334"/>
      <c r="G544" s="334"/>
      <c r="H544" s="334"/>
      <c r="I544" s="334"/>
      <c r="J544" s="30"/>
    </row>
    <row r="545" spans="2:11" s="26" customFormat="1" ht="20.100000000000001" customHeight="1" x14ac:dyDescent="0.2">
      <c r="B545" s="52" t="s">
        <v>2</v>
      </c>
      <c r="C545" s="33" t="s">
        <v>81</v>
      </c>
      <c r="D545" s="33" t="s">
        <v>3</v>
      </c>
      <c r="E545" s="32"/>
      <c r="F545" s="32"/>
      <c r="G545" s="32"/>
      <c r="H545" s="52" t="s">
        <v>10</v>
      </c>
      <c r="I545" s="52" t="s">
        <v>8</v>
      </c>
      <c r="J545" s="31"/>
    </row>
    <row r="546" spans="2:11" s="26" customFormat="1" ht="20.100000000000001" customHeight="1" x14ac:dyDescent="0.2">
      <c r="B546" s="261" t="s">
        <v>350</v>
      </c>
      <c r="C546" s="33" t="s">
        <v>27</v>
      </c>
      <c r="D546" s="51">
        <f>7/2*9.24</f>
        <v>32.340000000000003</v>
      </c>
      <c r="E546" s="32"/>
      <c r="F546" s="32"/>
      <c r="G546" s="32"/>
      <c r="H546" s="298">
        <f>Insumos!E19</f>
        <v>4.55</v>
      </c>
      <c r="I546" s="52">
        <f>D546*H546</f>
        <v>147.15</v>
      </c>
      <c r="J546" s="31"/>
    </row>
    <row r="547" spans="2:11" s="26" customFormat="1" ht="20.100000000000001" customHeight="1" x14ac:dyDescent="0.2">
      <c r="B547" s="261" t="s">
        <v>322</v>
      </c>
      <c r="C547" s="33" t="s">
        <v>27</v>
      </c>
      <c r="D547" s="51">
        <f>4.5/2*9.24</f>
        <v>20.79</v>
      </c>
      <c r="E547" s="32"/>
      <c r="F547" s="32"/>
      <c r="G547" s="32"/>
      <c r="H547" s="298">
        <f>Insumos!E11</f>
        <v>4.55</v>
      </c>
      <c r="I547" s="52">
        <f>D547*H547</f>
        <v>94.59</v>
      </c>
      <c r="J547" s="31"/>
    </row>
    <row r="548" spans="2:11" s="26" customFormat="1" ht="20.100000000000001" customHeight="1" x14ac:dyDescent="0.2">
      <c r="B548" s="261" t="s">
        <v>392</v>
      </c>
      <c r="C548" s="33" t="s">
        <v>27</v>
      </c>
      <c r="D548" s="51">
        <v>6.5</v>
      </c>
      <c r="E548" s="32"/>
      <c r="F548" s="32"/>
      <c r="G548" s="32"/>
      <c r="H548" s="298">
        <f>Insumos!E12</f>
        <v>4.55</v>
      </c>
      <c r="I548" s="52">
        <f>D548*H548</f>
        <v>29.58</v>
      </c>
      <c r="J548" s="31"/>
    </row>
    <row r="549" spans="2:11" s="26" customFormat="1" ht="20.100000000000001" customHeight="1" x14ac:dyDescent="0.2">
      <c r="B549" s="7" t="s">
        <v>31</v>
      </c>
      <c r="C549" s="33" t="s">
        <v>27</v>
      </c>
      <c r="D549" s="51">
        <v>12</v>
      </c>
      <c r="E549" s="33"/>
      <c r="F549" s="33"/>
      <c r="G549" s="33"/>
      <c r="H549" s="298">
        <f>Insumos!E13</f>
        <v>3.42</v>
      </c>
      <c r="I549" s="52">
        <f t="shared" ref="I549" si="18">D549*H549</f>
        <v>41.04</v>
      </c>
      <c r="J549" s="35"/>
      <c r="K549" s="26">
        <f>0.0157*60</f>
        <v>0.94199999999999995</v>
      </c>
    </row>
    <row r="550" spans="2:11" s="26" customFormat="1" ht="20.100000000000001" customHeight="1" x14ac:dyDescent="0.2">
      <c r="B550" s="335" t="s">
        <v>237</v>
      </c>
      <c r="C550" s="335"/>
      <c r="D550" s="335"/>
      <c r="E550" s="335"/>
      <c r="F550" s="335"/>
      <c r="G550" s="335"/>
      <c r="H550" s="335"/>
      <c r="I550" s="86">
        <f>SUM(I546:I549)*1.2075</f>
        <v>377.17</v>
      </c>
      <c r="J550" s="22"/>
    </row>
    <row r="551" spans="2:11" s="26" customFormat="1" ht="20.100000000000001" customHeight="1" x14ac:dyDescent="0.2">
      <c r="B551" s="336" t="s">
        <v>9</v>
      </c>
      <c r="C551" s="336"/>
      <c r="D551" s="336"/>
      <c r="E551" s="336"/>
      <c r="F551" s="336"/>
      <c r="G551" s="336"/>
      <c r="H551" s="336"/>
      <c r="I551" s="52">
        <f>SUM(I546:I550)</f>
        <v>689.53</v>
      </c>
      <c r="J551" s="27"/>
    </row>
    <row r="552" spans="2:11" s="26" customFormat="1" ht="20.100000000000001" customHeight="1" x14ac:dyDescent="0.2">
      <c r="B552" s="284" t="s">
        <v>12</v>
      </c>
      <c r="C552" s="283">
        <v>1</v>
      </c>
      <c r="D552" s="336" t="s">
        <v>13</v>
      </c>
      <c r="E552" s="336"/>
      <c r="F552" s="336"/>
      <c r="G552" s="336"/>
      <c r="H552" s="336"/>
      <c r="I552" s="52">
        <f>I528+I551+I543+I539</f>
        <v>2812.97</v>
      </c>
      <c r="J552" s="27"/>
      <c r="K552" s="37">
        <v>238</v>
      </c>
    </row>
    <row r="553" spans="2:11" s="26" customFormat="1" ht="20.100000000000001" customHeight="1" x14ac:dyDescent="0.2">
      <c r="B553" s="337" t="s">
        <v>14</v>
      </c>
      <c r="C553" s="337"/>
      <c r="D553" s="337"/>
      <c r="E553" s="337"/>
      <c r="F553" s="337"/>
      <c r="G553" s="337"/>
      <c r="H553" s="337"/>
      <c r="I553" s="52">
        <f>I552/C552</f>
        <v>2812.97</v>
      </c>
      <c r="J553" s="27">
        <v>4.41</v>
      </c>
      <c r="K553" s="26">
        <f>J553*0.06</f>
        <v>0.2646</v>
      </c>
    </row>
    <row r="554" spans="2:11" s="26" customFormat="1" ht="20.100000000000001" customHeight="1" x14ac:dyDescent="0.2">
      <c r="B554" s="83" t="s">
        <v>88</v>
      </c>
      <c r="C554" s="7">
        <v>22.5</v>
      </c>
      <c r="D554" s="338" t="s">
        <v>33</v>
      </c>
      <c r="E554" s="338"/>
      <c r="F554" s="338"/>
      <c r="G554" s="338"/>
      <c r="H554" s="338"/>
      <c r="I554" s="52">
        <f>C554/100*I553</f>
        <v>632.91999999999996</v>
      </c>
      <c r="J554" s="27"/>
      <c r="K554" s="128">
        <f>J553-K553</f>
        <v>4.1500000000000004</v>
      </c>
    </row>
    <row r="555" spans="2:11" s="26" customFormat="1" ht="30" customHeight="1" x14ac:dyDescent="0.2">
      <c r="B555" s="332" t="s">
        <v>15</v>
      </c>
      <c r="C555" s="332"/>
      <c r="D555" s="332"/>
      <c r="E555" s="332"/>
      <c r="F555" s="332"/>
      <c r="G555" s="332"/>
      <c r="H555" s="332"/>
      <c r="I555" s="295">
        <f>SUM(I553:I554)</f>
        <v>3445.89</v>
      </c>
      <c r="J555" s="22"/>
      <c r="K555" s="128">
        <f>J553-I553</f>
        <v>-2808.56</v>
      </c>
    </row>
    <row r="558" spans="2:11" ht="60.75" customHeight="1" x14ac:dyDescent="0.2">
      <c r="B558" s="325"/>
      <c r="C558" s="325"/>
      <c r="D558" s="325"/>
      <c r="E558" s="325"/>
      <c r="F558" s="325"/>
      <c r="G558" s="325"/>
      <c r="H558" s="325"/>
      <c r="I558" s="325"/>
    </row>
    <row r="559" spans="2:11" s="26" customFormat="1" ht="30" customHeight="1" x14ac:dyDescent="0.2">
      <c r="B559" s="79" t="s">
        <v>42</v>
      </c>
      <c r="C559" s="79" t="str">
        <f>'Serviços '!B42</f>
        <v>4.1.3</v>
      </c>
      <c r="D559" s="326" t="s">
        <v>0</v>
      </c>
      <c r="E559" s="326"/>
      <c r="F559" s="326"/>
      <c r="G559" s="326"/>
      <c r="H559" s="326"/>
      <c r="I559" s="326"/>
      <c r="J559" s="21"/>
    </row>
    <row r="560" spans="2:11" s="20" customFormat="1" ht="30.75" customHeight="1" x14ac:dyDescent="0.2">
      <c r="B560" s="327" t="s">
        <v>239</v>
      </c>
      <c r="C560" s="327"/>
      <c r="D560" s="327"/>
      <c r="E560" s="327"/>
      <c r="F560" s="327"/>
      <c r="G560" s="327"/>
      <c r="H560" s="328" t="s">
        <v>420</v>
      </c>
      <c r="I560" s="328"/>
      <c r="J560" s="22"/>
    </row>
    <row r="561" spans="2:12" s="26" customFormat="1" ht="38.25" customHeight="1" x14ac:dyDescent="0.2">
      <c r="B561" s="329" t="s">
        <v>362</v>
      </c>
      <c r="C561" s="330"/>
      <c r="D561" s="330"/>
      <c r="E561" s="330"/>
      <c r="F561" s="330"/>
      <c r="G561" s="331"/>
      <c r="H561" s="52" t="s">
        <v>1</v>
      </c>
      <c r="I561" s="52" t="s">
        <v>335</v>
      </c>
      <c r="J561" s="29"/>
    </row>
    <row r="562" spans="2:12" s="26" customFormat="1" ht="30" customHeight="1" x14ac:dyDescent="0.2">
      <c r="B562" s="334" t="s">
        <v>18</v>
      </c>
      <c r="C562" s="334"/>
      <c r="D562" s="334"/>
      <c r="E562" s="334"/>
      <c r="F562" s="334"/>
      <c r="G562" s="334"/>
      <c r="H562" s="334"/>
      <c r="I562" s="334"/>
      <c r="J562" s="30"/>
    </row>
    <row r="563" spans="2:12" s="26" customFormat="1" ht="39.950000000000003" customHeight="1" x14ac:dyDescent="0.2">
      <c r="B563" s="52" t="s">
        <v>2</v>
      </c>
      <c r="C563" s="33" t="s">
        <v>81</v>
      </c>
      <c r="D563" s="33" t="s">
        <v>3</v>
      </c>
      <c r="E563" s="33" t="s">
        <v>4</v>
      </c>
      <c r="F563" s="33" t="s">
        <v>5</v>
      </c>
      <c r="G563" s="50" t="s">
        <v>6</v>
      </c>
      <c r="H563" s="90" t="s">
        <v>7</v>
      </c>
      <c r="I563" s="52" t="s">
        <v>8</v>
      </c>
      <c r="J563" s="31"/>
    </row>
    <row r="564" spans="2:12" s="26" customFormat="1" ht="31.5" customHeight="1" x14ac:dyDescent="0.2">
      <c r="B564" s="274" t="s">
        <v>349</v>
      </c>
      <c r="C564" s="33" t="s">
        <v>27</v>
      </c>
      <c r="D564" s="55">
        <v>25</v>
      </c>
      <c r="E564" s="28">
        <v>1</v>
      </c>
      <c r="F564" s="28"/>
      <c r="G564" s="298">
        <f>Insumos!E71</f>
        <v>1.1599999999999999</v>
      </c>
      <c r="H564" s="28"/>
      <c r="I564" s="178">
        <f>D564*E564*G564</f>
        <v>29</v>
      </c>
      <c r="J564" s="31"/>
    </row>
    <row r="565" spans="2:12" s="26" customFormat="1" ht="15.95" customHeight="1" x14ac:dyDescent="0.2">
      <c r="B565" s="333" t="s">
        <v>9</v>
      </c>
      <c r="C565" s="333"/>
      <c r="D565" s="333"/>
      <c r="E565" s="333"/>
      <c r="F565" s="333"/>
      <c r="G565" s="333"/>
      <c r="H565" s="333"/>
      <c r="I565" s="52">
        <f>SUM(I564:I564)</f>
        <v>29</v>
      </c>
      <c r="J565" s="31"/>
    </row>
    <row r="566" spans="2:12" s="26" customFormat="1" ht="30" customHeight="1" x14ac:dyDescent="0.2">
      <c r="B566" s="334" t="s">
        <v>80</v>
      </c>
      <c r="C566" s="334"/>
      <c r="D566" s="334"/>
      <c r="E566" s="334"/>
      <c r="F566" s="334"/>
      <c r="G566" s="334"/>
      <c r="H566" s="334"/>
      <c r="I566" s="334"/>
      <c r="J566" s="30"/>
      <c r="L566" s="26" t="s">
        <v>91</v>
      </c>
    </row>
    <row r="567" spans="2:12" s="26" customFormat="1" ht="20.100000000000001" customHeight="1" x14ac:dyDescent="0.2">
      <c r="B567" s="52" t="s">
        <v>2</v>
      </c>
      <c r="C567" s="33" t="s">
        <v>81</v>
      </c>
      <c r="D567" s="33" t="s">
        <v>3</v>
      </c>
      <c r="E567" s="33"/>
      <c r="F567" s="33"/>
      <c r="G567" s="33"/>
      <c r="H567" s="52" t="s">
        <v>10</v>
      </c>
      <c r="I567" s="52" t="s">
        <v>8</v>
      </c>
      <c r="J567" s="31"/>
    </row>
    <row r="568" spans="2:12" s="26" customFormat="1" ht="29.25" customHeight="1" x14ac:dyDescent="0.2">
      <c r="B568" s="274" t="s">
        <v>366</v>
      </c>
      <c r="C568" s="33" t="s">
        <v>37</v>
      </c>
      <c r="D568" s="91">
        <f>((10*2)+1.5)*2.22</f>
        <v>47.73</v>
      </c>
      <c r="E568" s="33"/>
      <c r="F568" s="33"/>
      <c r="G568" s="33"/>
      <c r="H568" s="298">
        <f>Insumos!E72</f>
        <v>3.48</v>
      </c>
      <c r="I568" s="52">
        <f>D568*H568</f>
        <v>166.1</v>
      </c>
      <c r="J568" s="31"/>
    </row>
    <row r="569" spans="2:12" s="26" customFormat="1" ht="32.25" customHeight="1" x14ac:dyDescent="0.2">
      <c r="B569" s="274" t="s">
        <v>363</v>
      </c>
      <c r="C569" s="33" t="s">
        <v>38</v>
      </c>
      <c r="D569" s="91">
        <v>12</v>
      </c>
      <c r="E569" s="33"/>
      <c r="F569" s="33"/>
      <c r="G569" s="33"/>
      <c r="H569" s="298">
        <f>Insumos!E73</f>
        <v>7.48</v>
      </c>
      <c r="I569" s="52">
        <f>D569*H569</f>
        <v>89.76</v>
      </c>
      <c r="J569" s="31"/>
    </row>
    <row r="570" spans="2:12" s="26" customFormat="1" ht="33" customHeight="1" x14ac:dyDescent="0.2">
      <c r="B570" s="48" t="s">
        <v>348</v>
      </c>
      <c r="C570" s="33" t="s">
        <v>37</v>
      </c>
      <c r="D570" s="91">
        <v>8</v>
      </c>
      <c r="E570" s="33"/>
      <c r="F570" s="33"/>
      <c r="G570" s="33"/>
      <c r="H570" s="298">
        <f>Insumos!E70</f>
        <v>16.7</v>
      </c>
      <c r="I570" s="52">
        <f>D570*H570</f>
        <v>133.6</v>
      </c>
      <c r="J570" s="31"/>
    </row>
    <row r="571" spans="2:12" s="26" customFormat="1" ht="24.75" customHeight="1" x14ac:dyDescent="0.2">
      <c r="B571" s="48" t="s">
        <v>365</v>
      </c>
      <c r="C571" s="270" t="s">
        <v>38</v>
      </c>
      <c r="D571" s="271">
        <f>(1.5/0.3)*2</f>
        <v>10</v>
      </c>
      <c r="E571" s="270"/>
      <c r="F571" s="270"/>
      <c r="G571" s="270"/>
      <c r="H571" s="298">
        <f>Insumos!E74</f>
        <v>13.52</v>
      </c>
      <c r="I571" s="52">
        <f>D571*H571</f>
        <v>135.19999999999999</v>
      </c>
      <c r="J571" s="31"/>
    </row>
    <row r="572" spans="2:12" s="26" customFormat="1" ht="15.95" customHeight="1" x14ac:dyDescent="0.2">
      <c r="B572" s="333" t="s">
        <v>9</v>
      </c>
      <c r="C572" s="333"/>
      <c r="D572" s="333"/>
      <c r="E572" s="333"/>
      <c r="F572" s="333"/>
      <c r="G572" s="333"/>
      <c r="H572" s="333"/>
      <c r="I572" s="52">
        <f>SUM(I568:I571)</f>
        <v>524.66</v>
      </c>
      <c r="J572" s="31"/>
    </row>
    <row r="573" spans="2:12" s="26" customFormat="1" ht="30" customHeight="1" x14ac:dyDescent="0.2">
      <c r="B573" s="334" t="s">
        <v>11</v>
      </c>
      <c r="C573" s="339"/>
      <c r="D573" s="339"/>
      <c r="E573" s="339"/>
      <c r="F573" s="339"/>
      <c r="G573" s="339"/>
      <c r="H573" s="334"/>
      <c r="I573" s="334"/>
      <c r="J573" s="30"/>
    </row>
    <row r="574" spans="2:12" s="26" customFormat="1" ht="15.95" customHeight="1" x14ac:dyDescent="0.2">
      <c r="B574" s="52" t="s">
        <v>2</v>
      </c>
      <c r="C574" s="33" t="s">
        <v>81</v>
      </c>
      <c r="D574" s="33" t="s">
        <v>3</v>
      </c>
      <c r="E574" s="32"/>
      <c r="F574" s="32"/>
      <c r="G574" s="32"/>
      <c r="H574" s="52" t="s">
        <v>10</v>
      </c>
      <c r="I574" s="52" t="s">
        <v>8</v>
      </c>
      <c r="J574" s="31"/>
    </row>
    <row r="575" spans="2:12" s="26" customFormat="1" ht="25.5" customHeight="1" x14ac:dyDescent="0.2">
      <c r="B575" s="93" t="s">
        <v>364</v>
      </c>
      <c r="C575" s="33" t="s">
        <v>34</v>
      </c>
      <c r="D575" s="51">
        <f>(2*1.5)/2 *0.15*2</f>
        <v>0.45</v>
      </c>
      <c r="E575" s="32"/>
      <c r="F575" s="32"/>
      <c r="G575" s="32"/>
      <c r="H575" s="298">
        <v>1281</v>
      </c>
      <c r="I575" s="52">
        <f>D575*H575</f>
        <v>576.45000000000005</v>
      </c>
      <c r="J575" s="31" t="s">
        <v>96</v>
      </c>
    </row>
    <row r="576" spans="2:12" s="26" customFormat="1" ht="15.95" customHeight="1" x14ac:dyDescent="0.2">
      <c r="B576" s="333" t="s">
        <v>9</v>
      </c>
      <c r="C576" s="333"/>
      <c r="D576" s="333"/>
      <c r="E576" s="333"/>
      <c r="F576" s="333"/>
      <c r="G576" s="333"/>
      <c r="H576" s="333"/>
      <c r="I576" s="52">
        <f>SUM(I575:I575)</f>
        <v>576.45000000000005</v>
      </c>
      <c r="J576" s="31"/>
    </row>
    <row r="577" spans="2:11" s="26" customFormat="1" ht="30" customHeight="1" x14ac:dyDescent="0.2">
      <c r="B577" s="334" t="s">
        <v>26</v>
      </c>
      <c r="C577" s="334"/>
      <c r="D577" s="334"/>
      <c r="E577" s="334"/>
      <c r="F577" s="334"/>
      <c r="G577" s="334"/>
      <c r="H577" s="334"/>
      <c r="I577" s="334"/>
      <c r="J577" s="30"/>
    </row>
    <row r="578" spans="2:11" s="26" customFormat="1" ht="20.100000000000001" customHeight="1" x14ac:dyDescent="0.2">
      <c r="B578" s="52" t="s">
        <v>2</v>
      </c>
      <c r="C578" s="33" t="s">
        <v>81</v>
      </c>
      <c r="D578" s="33" t="s">
        <v>3</v>
      </c>
      <c r="E578" s="32"/>
      <c r="F578" s="32"/>
      <c r="G578" s="32"/>
      <c r="H578" s="52" t="s">
        <v>10</v>
      </c>
      <c r="I578" s="52" t="s">
        <v>8</v>
      </c>
      <c r="J578" s="31"/>
    </row>
    <row r="579" spans="2:11" s="26" customFormat="1" ht="20.100000000000001" customHeight="1" x14ac:dyDescent="0.2">
      <c r="B579" s="261" t="s">
        <v>350</v>
      </c>
      <c r="C579" s="33" t="s">
        <v>27</v>
      </c>
      <c r="D579" s="51">
        <v>6</v>
      </c>
      <c r="E579" s="32"/>
      <c r="F579" s="32"/>
      <c r="G579" s="32"/>
      <c r="H579" s="298">
        <f>Insumos!E19</f>
        <v>4.55</v>
      </c>
      <c r="I579" s="52">
        <f>D579*H579</f>
        <v>27.3</v>
      </c>
      <c r="J579" s="31"/>
    </row>
    <row r="580" spans="2:11" s="26" customFormat="1" ht="20.100000000000001" customHeight="1" x14ac:dyDescent="0.2">
      <c r="B580" s="261" t="s">
        <v>322</v>
      </c>
      <c r="C580" s="33" t="s">
        <v>27</v>
      </c>
      <c r="D580" s="51">
        <v>3</v>
      </c>
      <c r="E580" s="32"/>
      <c r="F580" s="32"/>
      <c r="G580" s="32"/>
      <c r="H580" s="298">
        <f>Insumos!E11</f>
        <v>4.55</v>
      </c>
      <c r="I580" s="52">
        <f>D580*H580</f>
        <v>13.65</v>
      </c>
      <c r="J580" s="31"/>
    </row>
    <row r="581" spans="2:11" s="26" customFormat="1" ht="20.100000000000001" customHeight="1" x14ac:dyDescent="0.2">
      <c r="B581" s="261" t="s">
        <v>16</v>
      </c>
      <c r="C581" s="33" t="s">
        <v>27</v>
      </c>
      <c r="D581" s="51">
        <v>2</v>
      </c>
      <c r="E581" s="32"/>
      <c r="F581" s="32"/>
      <c r="G581" s="32"/>
      <c r="H581" s="298">
        <f>Insumos!E12</f>
        <v>4.55</v>
      </c>
      <c r="I581" s="52">
        <f>D581*H581</f>
        <v>9.1</v>
      </c>
      <c r="J581" s="31"/>
    </row>
    <row r="582" spans="2:11" s="26" customFormat="1" ht="20.100000000000001" customHeight="1" x14ac:dyDescent="0.2">
      <c r="B582" s="269" t="s">
        <v>31</v>
      </c>
      <c r="C582" s="33" t="s">
        <v>27</v>
      </c>
      <c r="D582" s="51">
        <v>8</v>
      </c>
      <c r="E582" s="33"/>
      <c r="F582" s="33"/>
      <c r="G582" s="33"/>
      <c r="H582" s="298">
        <f>Insumos!E13</f>
        <v>3.42</v>
      </c>
      <c r="I582" s="52">
        <f>D582*H582</f>
        <v>27.36</v>
      </c>
      <c r="J582" s="35"/>
      <c r="K582" s="26">
        <f>0.0157*60</f>
        <v>0.94199999999999995</v>
      </c>
    </row>
    <row r="583" spans="2:11" s="26" customFormat="1" ht="20.100000000000001" customHeight="1" x14ac:dyDescent="0.2">
      <c r="B583" s="335" t="s">
        <v>237</v>
      </c>
      <c r="C583" s="335"/>
      <c r="D583" s="335"/>
      <c r="E583" s="335"/>
      <c r="F583" s="335"/>
      <c r="G583" s="335"/>
      <c r="H583" s="335"/>
      <c r="I583" s="86">
        <f>SUM(I579:I582)*1.2075</f>
        <v>93.47</v>
      </c>
      <c r="J583" s="22"/>
    </row>
    <row r="584" spans="2:11" s="26" customFormat="1" ht="20.100000000000001" customHeight="1" x14ac:dyDescent="0.2">
      <c r="B584" s="336" t="s">
        <v>9</v>
      </c>
      <c r="C584" s="336"/>
      <c r="D584" s="336"/>
      <c r="E584" s="336"/>
      <c r="F584" s="336"/>
      <c r="G584" s="336"/>
      <c r="H584" s="336"/>
      <c r="I584" s="52">
        <f>SUM(I579:I583)</f>
        <v>170.88</v>
      </c>
      <c r="J584" s="27"/>
    </row>
    <row r="585" spans="2:11" s="26" customFormat="1" ht="20.100000000000001" customHeight="1" x14ac:dyDescent="0.2">
      <c r="B585" s="284" t="s">
        <v>12</v>
      </c>
      <c r="C585" s="283">
        <v>1</v>
      </c>
      <c r="D585" s="336" t="s">
        <v>13</v>
      </c>
      <c r="E585" s="336"/>
      <c r="F585" s="336"/>
      <c r="G585" s="336"/>
      <c r="H585" s="336"/>
      <c r="I585" s="52">
        <f>I565+I584+I576+I572</f>
        <v>1300.99</v>
      </c>
      <c r="J585" s="27"/>
      <c r="K585" s="37">
        <v>238</v>
      </c>
    </row>
    <row r="586" spans="2:11" s="26" customFormat="1" ht="20.100000000000001" customHeight="1" x14ac:dyDescent="0.2">
      <c r="B586" s="337" t="s">
        <v>14</v>
      </c>
      <c r="C586" s="337"/>
      <c r="D586" s="337"/>
      <c r="E586" s="337"/>
      <c r="F586" s="337"/>
      <c r="G586" s="337"/>
      <c r="H586" s="337"/>
      <c r="I586" s="52">
        <f>I585/C585</f>
        <v>1300.99</v>
      </c>
      <c r="J586" s="27">
        <v>4.41</v>
      </c>
      <c r="K586" s="26">
        <f>J586*0.06</f>
        <v>0.2646</v>
      </c>
    </row>
    <row r="587" spans="2:11" s="26" customFormat="1" ht="20.100000000000001" customHeight="1" x14ac:dyDescent="0.2">
      <c r="B587" s="83" t="s">
        <v>88</v>
      </c>
      <c r="C587" s="7">
        <v>22.5</v>
      </c>
      <c r="D587" s="338" t="s">
        <v>33</v>
      </c>
      <c r="E587" s="338"/>
      <c r="F587" s="338"/>
      <c r="G587" s="338"/>
      <c r="H587" s="338"/>
      <c r="I587" s="52">
        <f>C587/100*I586</f>
        <v>292.72000000000003</v>
      </c>
      <c r="J587" s="27"/>
      <c r="K587" s="128">
        <f>J586-K586</f>
        <v>4.1500000000000004</v>
      </c>
    </row>
    <row r="588" spans="2:11" s="26" customFormat="1" ht="30" customHeight="1" x14ac:dyDescent="0.2">
      <c r="B588" s="332" t="s">
        <v>15</v>
      </c>
      <c r="C588" s="332"/>
      <c r="D588" s="332"/>
      <c r="E588" s="332"/>
      <c r="F588" s="332"/>
      <c r="G588" s="332"/>
      <c r="H588" s="332"/>
      <c r="I588" s="295">
        <f>SUM(I586:I587)</f>
        <v>1593.71</v>
      </c>
      <c r="J588" s="22"/>
      <c r="K588" s="128">
        <f>J586-I586</f>
        <v>-1296.58</v>
      </c>
    </row>
  </sheetData>
  <mergeCells count="325">
    <mergeCell ref="B362:I362"/>
    <mergeCell ref="B367:H367"/>
    <mergeCell ref="B368:H368"/>
    <mergeCell ref="D369:H369"/>
    <mergeCell ref="B370:H370"/>
    <mergeCell ref="D371:H371"/>
    <mergeCell ref="B372:H372"/>
    <mergeCell ref="B415:B416"/>
    <mergeCell ref="B343:G343"/>
    <mergeCell ref="H343:I343"/>
    <mergeCell ref="B344:G344"/>
    <mergeCell ref="B345:I345"/>
    <mergeCell ref="B352:H352"/>
    <mergeCell ref="B353:I353"/>
    <mergeCell ref="B357:H357"/>
    <mergeCell ref="B358:I358"/>
    <mergeCell ref="B361:H361"/>
    <mergeCell ref="B398:H398"/>
    <mergeCell ref="D399:H399"/>
    <mergeCell ref="B400:H400"/>
    <mergeCell ref="D401:H401"/>
    <mergeCell ref="B402:H402"/>
    <mergeCell ref="B375:I375"/>
    <mergeCell ref="D376:I376"/>
    <mergeCell ref="B328:I328"/>
    <mergeCell ref="B333:H333"/>
    <mergeCell ref="B334:H334"/>
    <mergeCell ref="D335:H335"/>
    <mergeCell ref="B336:H336"/>
    <mergeCell ref="D337:H337"/>
    <mergeCell ref="B338:H338"/>
    <mergeCell ref="B341:I341"/>
    <mergeCell ref="D342:I342"/>
    <mergeCell ref="B309:G309"/>
    <mergeCell ref="H309:I309"/>
    <mergeCell ref="B310:G310"/>
    <mergeCell ref="B311:I311"/>
    <mergeCell ref="B318:H318"/>
    <mergeCell ref="B319:I319"/>
    <mergeCell ref="B323:H323"/>
    <mergeCell ref="B324:I324"/>
    <mergeCell ref="B327:H327"/>
    <mergeCell ref="B2:I2"/>
    <mergeCell ref="B64:I64"/>
    <mergeCell ref="B96:I96"/>
    <mergeCell ref="B128:I128"/>
    <mergeCell ref="B171:I171"/>
    <mergeCell ref="B205:I205"/>
    <mergeCell ref="B48:I48"/>
    <mergeCell ref="B51:H51"/>
    <mergeCell ref="B52:I52"/>
    <mergeCell ref="B56:H56"/>
    <mergeCell ref="B57:H57"/>
    <mergeCell ref="D58:H58"/>
    <mergeCell ref="B59:H59"/>
    <mergeCell ref="D60:H60"/>
    <mergeCell ref="B61:H61"/>
    <mergeCell ref="B34:I34"/>
    <mergeCell ref="D35:I35"/>
    <mergeCell ref="B36:G36"/>
    <mergeCell ref="H36:I36"/>
    <mergeCell ref="B37:G37"/>
    <mergeCell ref="B38:I38"/>
    <mergeCell ref="B41:H41"/>
    <mergeCell ref="B42:I42"/>
    <mergeCell ref="B47:H47"/>
    <mergeCell ref="D235:H235"/>
    <mergeCell ref="B236:H236"/>
    <mergeCell ref="B202:H202"/>
    <mergeCell ref="D129:I129"/>
    <mergeCell ref="B130:G130"/>
    <mergeCell ref="H130:I130"/>
    <mergeCell ref="B131:G131"/>
    <mergeCell ref="B132:I132"/>
    <mergeCell ref="B135:H135"/>
    <mergeCell ref="B136:I136"/>
    <mergeCell ref="B154:H154"/>
    <mergeCell ref="B155:I155"/>
    <mergeCell ref="B158:H158"/>
    <mergeCell ref="B159:I159"/>
    <mergeCell ref="B163:H163"/>
    <mergeCell ref="B164:H164"/>
    <mergeCell ref="D165:H165"/>
    <mergeCell ref="B166:H166"/>
    <mergeCell ref="D167:H167"/>
    <mergeCell ref="B168:H168"/>
    <mergeCell ref="D172:I172"/>
    <mergeCell ref="B173:G173"/>
    <mergeCell ref="H173:I173"/>
    <mergeCell ref="B174:G174"/>
    <mergeCell ref="B234:H234"/>
    <mergeCell ref="B31:H31"/>
    <mergeCell ref="D4:I4"/>
    <mergeCell ref="B5:G5"/>
    <mergeCell ref="H5:I5"/>
    <mergeCell ref="B6:G6"/>
    <mergeCell ref="B7:I7"/>
    <mergeCell ref="B10:H10"/>
    <mergeCell ref="B11:I11"/>
    <mergeCell ref="B17:H17"/>
    <mergeCell ref="B18:I18"/>
    <mergeCell ref="B21:H21"/>
    <mergeCell ref="B22:I22"/>
    <mergeCell ref="B26:H26"/>
    <mergeCell ref="B27:H27"/>
    <mergeCell ref="D28:H28"/>
    <mergeCell ref="B29:H29"/>
    <mergeCell ref="D30:H30"/>
    <mergeCell ref="D199:H199"/>
    <mergeCell ref="B200:H200"/>
    <mergeCell ref="D201:H201"/>
    <mergeCell ref="B175:I175"/>
    <mergeCell ref="B180:H180"/>
    <mergeCell ref="B181:I181"/>
    <mergeCell ref="B216:H216"/>
    <mergeCell ref="B217:I217"/>
    <mergeCell ref="B221:H221"/>
    <mergeCell ref="B222:I222"/>
    <mergeCell ref="B225:H225"/>
    <mergeCell ref="B226:I226"/>
    <mergeCell ref="B231:H231"/>
    <mergeCell ref="B232:H232"/>
    <mergeCell ref="D233:H233"/>
    <mergeCell ref="B89:H89"/>
    <mergeCell ref="D90:H90"/>
    <mergeCell ref="B91:H91"/>
    <mergeCell ref="D92:H92"/>
    <mergeCell ref="D206:I206"/>
    <mergeCell ref="B207:G207"/>
    <mergeCell ref="H207:I207"/>
    <mergeCell ref="B208:G208"/>
    <mergeCell ref="B209:I209"/>
    <mergeCell ref="B186:H186"/>
    <mergeCell ref="B187:I187"/>
    <mergeCell ref="B190:H190"/>
    <mergeCell ref="B191:I191"/>
    <mergeCell ref="B197:H197"/>
    <mergeCell ref="B198:H198"/>
    <mergeCell ref="B125:H125"/>
    <mergeCell ref="B93:H93"/>
    <mergeCell ref="D97:I97"/>
    <mergeCell ref="B98:G98"/>
    <mergeCell ref="H98:I98"/>
    <mergeCell ref="B99:G99"/>
    <mergeCell ref="B100:I100"/>
    <mergeCell ref="B108:H108"/>
    <mergeCell ref="B109:I109"/>
    <mergeCell ref="B66:G66"/>
    <mergeCell ref="B88:H88"/>
    <mergeCell ref="D65:I65"/>
    <mergeCell ref="H66:I66"/>
    <mergeCell ref="B67:G67"/>
    <mergeCell ref="B68:I68"/>
    <mergeCell ref="B76:H76"/>
    <mergeCell ref="B77:I77"/>
    <mergeCell ref="B80:H80"/>
    <mergeCell ref="B81:I81"/>
    <mergeCell ref="B84:H84"/>
    <mergeCell ref="B85:I85"/>
    <mergeCell ref="B112:H112"/>
    <mergeCell ref="B113:I113"/>
    <mergeCell ref="B116:H116"/>
    <mergeCell ref="B117:I117"/>
    <mergeCell ref="B120:H120"/>
    <mergeCell ref="B121:H121"/>
    <mergeCell ref="D122:H122"/>
    <mergeCell ref="B123:H123"/>
    <mergeCell ref="D124:H124"/>
    <mergeCell ref="B377:G377"/>
    <mergeCell ref="H377:I377"/>
    <mergeCell ref="B378:G378"/>
    <mergeCell ref="B379:I379"/>
    <mergeCell ref="B383:H383"/>
    <mergeCell ref="B384:I384"/>
    <mergeCell ref="B388:H388"/>
    <mergeCell ref="B413:I413"/>
    <mergeCell ref="B421:H421"/>
    <mergeCell ref="B397:H397"/>
    <mergeCell ref="B389:I389"/>
    <mergeCell ref="B392:H392"/>
    <mergeCell ref="B393:I393"/>
    <mergeCell ref="B426:H426"/>
    <mergeCell ref="B417:H417"/>
    <mergeCell ref="B418:I418"/>
    <mergeCell ref="B422:I422"/>
    <mergeCell ref="B409:I409"/>
    <mergeCell ref="B412:H412"/>
    <mergeCell ref="B405:I405"/>
    <mergeCell ref="D406:I406"/>
    <mergeCell ref="B407:G407"/>
    <mergeCell ref="H407:I407"/>
    <mergeCell ref="B408:G408"/>
    <mergeCell ref="B427:H427"/>
    <mergeCell ref="D428:H428"/>
    <mergeCell ref="B429:H429"/>
    <mergeCell ref="D430:H430"/>
    <mergeCell ref="B431:H431"/>
    <mergeCell ref="B434:I434"/>
    <mergeCell ref="D435:I435"/>
    <mergeCell ref="B436:G436"/>
    <mergeCell ref="H436:I436"/>
    <mergeCell ref="B437:G437"/>
    <mergeCell ref="B438:I438"/>
    <mergeCell ref="B441:H441"/>
    <mergeCell ref="B442:I442"/>
    <mergeCell ref="B446:H446"/>
    <mergeCell ref="B447:I447"/>
    <mergeCell ref="B450:H450"/>
    <mergeCell ref="B451:I451"/>
    <mergeCell ref="B454:H454"/>
    <mergeCell ref="B455:H455"/>
    <mergeCell ref="D456:H456"/>
    <mergeCell ref="B457:H457"/>
    <mergeCell ref="D458:H458"/>
    <mergeCell ref="B459:H459"/>
    <mergeCell ref="B462:I462"/>
    <mergeCell ref="D463:I463"/>
    <mergeCell ref="B464:G464"/>
    <mergeCell ref="H464:I464"/>
    <mergeCell ref="B465:G465"/>
    <mergeCell ref="B466:I466"/>
    <mergeCell ref="B469:H469"/>
    <mergeCell ref="B470:I470"/>
    <mergeCell ref="B474:H474"/>
    <mergeCell ref="B475:I475"/>
    <mergeCell ref="B478:H478"/>
    <mergeCell ref="B479:I479"/>
    <mergeCell ref="B482:H482"/>
    <mergeCell ref="B483:H483"/>
    <mergeCell ref="D484:H484"/>
    <mergeCell ref="B485:H485"/>
    <mergeCell ref="D486:H486"/>
    <mergeCell ref="B487:H487"/>
    <mergeCell ref="B490:I490"/>
    <mergeCell ref="D491:I491"/>
    <mergeCell ref="B492:G492"/>
    <mergeCell ref="H492:I492"/>
    <mergeCell ref="B493:G493"/>
    <mergeCell ref="B494:I494"/>
    <mergeCell ref="B497:H497"/>
    <mergeCell ref="B498:I498"/>
    <mergeCell ref="B504:H504"/>
    <mergeCell ref="B505:I505"/>
    <mergeCell ref="B508:H508"/>
    <mergeCell ref="B509:I509"/>
    <mergeCell ref="B513:H513"/>
    <mergeCell ref="B514:H514"/>
    <mergeCell ref="D515:H515"/>
    <mergeCell ref="B516:H516"/>
    <mergeCell ref="D517:H517"/>
    <mergeCell ref="B518:H518"/>
    <mergeCell ref="B521:I521"/>
    <mergeCell ref="D522:I522"/>
    <mergeCell ref="B523:G523"/>
    <mergeCell ref="H523:I523"/>
    <mergeCell ref="B551:H551"/>
    <mergeCell ref="D552:H552"/>
    <mergeCell ref="B553:H553"/>
    <mergeCell ref="D554:H554"/>
    <mergeCell ref="B555:H555"/>
    <mergeCell ref="B524:G524"/>
    <mergeCell ref="B525:I525"/>
    <mergeCell ref="B528:H528"/>
    <mergeCell ref="B529:I529"/>
    <mergeCell ref="B539:H539"/>
    <mergeCell ref="B540:I540"/>
    <mergeCell ref="B543:H543"/>
    <mergeCell ref="B544:I544"/>
    <mergeCell ref="B550:H550"/>
    <mergeCell ref="B239:I239"/>
    <mergeCell ref="D240:I240"/>
    <mergeCell ref="B241:G241"/>
    <mergeCell ref="H241:I241"/>
    <mergeCell ref="B242:G242"/>
    <mergeCell ref="B243:I243"/>
    <mergeCell ref="B588:H588"/>
    <mergeCell ref="B558:I558"/>
    <mergeCell ref="D559:I559"/>
    <mergeCell ref="B560:G560"/>
    <mergeCell ref="H560:I560"/>
    <mergeCell ref="B561:G561"/>
    <mergeCell ref="B562:I562"/>
    <mergeCell ref="B565:H565"/>
    <mergeCell ref="B566:I566"/>
    <mergeCell ref="B572:H572"/>
    <mergeCell ref="B573:I573"/>
    <mergeCell ref="B576:H576"/>
    <mergeCell ref="B577:I577"/>
    <mergeCell ref="B583:H583"/>
    <mergeCell ref="B584:H584"/>
    <mergeCell ref="D585:H585"/>
    <mergeCell ref="B586:H586"/>
    <mergeCell ref="D587:H587"/>
    <mergeCell ref="B270:H270"/>
    <mergeCell ref="B250:H250"/>
    <mergeCell ref="B251:I251"/>
    <mergeCell ref="B255:H255"/>
    <mergeCell ref="B256:I256"/>
    <mergeCell ref="B259:H259"/>
    <mergeCell ref="B260:I260"/>
    <mergeCell ref="B266:H266"/>
    <mergeCell ref="D267:H267"/>
    <mergeCell ref="B268:H268"/>
    <mergeCell ref="D269:H269"/>
    <mergeCell ref="B265:H265"/>
    <mergeCell ref="B307:I307"/>
    <mergeCell ref="D308:I308"/>
    <mergeCell ref="B273:I273"/>
    <mergeCell ref="D274:I274"/>
    <mergeCell ref="B275:G275"/>
    <mergeCell ref="H275:I275"/>
    <mergeCell ref="B276:G276"/>
    <mergeCell ref="B304:H304"/>
    <mergeCell ref="B289:H289"/>
    <mergeCell ref="B290:I290"/>
    <mergeCell ref="B293:H293"/>
    <mergeCell ref="B294:I294"/>
    <mergeCell ref="B299:H299"/>
    <mergeCell ref="B300:H300"/>
    <mergeCell ref="D301:H301"/>
    <mergeCell ref="B302:H302"/>
    <mergeCell ref="D303:H303"/>
    <mergeCell ref="B277:I277"/>
    <mergeCell ref="B284:H284"/>
    <mergeCell ref="B285:I285"/>
  </mergeCells>
  <phoneticPr fontId="2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0" firstPageNumber="0" orientation="portrait" r:id="rId1"/>
  <headerFooter alignWithMargins="0"/>
  <rowBreaks count="17" manualBreakCount="17">
    <brk id="32" min="1" max="8" man="1"/>
    <brk id="62" min="1" max="8" man="1"/>
    <brk id="94" min="1" max="8" man="1"/>
    <brk id="126" min="1" max="8" man="1"/>
    <brk id="169" min="1" max="8" man="1"/>
    <brk id="203" min="1" max="8" man="1"/>
    <brk id="237" min="1" max="8" man="1"/>
    <brk id="271" min="1" max="8" man="1"/>
    <brk id="305" min="1" max="8" man="1"/>
    <brk id="339" min="1" max="8" man="1"/>
    <brk id="373" min="1" max="8" man="1"/>
    <brk id="403" min="1" max="8" man="1"/>
    <brk id="432" min="1" max="8" man="1"/>
    <brk id="460" min="1" max="8" man="1"/>
    <brk id="488" min="1" max="8" man="1"/>
    <brk id="519" min="1" max="8" man="1"/>
    <brk id="556" min="1" max="8" man="1"/>
  </rowBreaks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view="pageBreakPreview" zoomScale="90" zoomScaleSheetLayoutView="90" workbookViewId="0">
      <selection activeCell="E42" sqref="E42"/>
    </sheetView>
  </sheetViews>
  <sheetFormatPr defaultColWidth="13.5703125" defaultRowHeight="12.75" x14ac:dyDescent="0.2"/>
  <cols>
    <col min="1" max="1" width="3.28515625" style="193" customWidth="1"/>
    <col min="2" max="2" width="6.140625" style="189" customWidth="1"/>
    <col min="3" max="3" width="14.7109375" style="189" customWidth="1"/>
    <col min="4" max="4" width="62.28515625" style="190" customWidth="1"/>
    <col min="5" max="5" width="9" style="189" customWidth="1"/>
    <col min="6" max="6" width="13.5703125" style="191" customWidth="1"/>
    <col min="7" max="7" width="12.140625" style="191" customWidth="1"/>
    <col min="8" max="8" width="19.7109375" style="192" customWidth="1"/>
    <col min="9" max="9" width="19.140625" style="193" customWidth="1"/>
    <col min="10" max="10" width="14" style="193" customWidth="1"/>
    <col min="11" max="11" width="9.140625" style="193" customWidth="1"/>
    <col min="12" max="16384" width="13.5703125" style="193"/>
  </cols>
  <sheetData>
    <row r="1" spans="2:10" ht="10.5" customHeight="1" x14ac:dyDescent="0.2"/>
    <row r="2" spans="2:10" x14ac:dyDescent="0.2">
      <c r="B2" s="194"/>
      <c r="C2" s="195"/>
      <c r="D2" s="196"/>
      <c r="E2" s="196"/>
      <c r="F2" s="197"/>
      <c r="G2" s="197"/>
      <c r="H2" s="198"/>
    </row>
    <row r="3" spans="2:10" x14ac:dyDescent="0.2">
      <c r="B3" s="199"/>
      <c r="C3" s="200"/>
      <c r="D3" s="201"/>
      <c r="E3" s="201"/>
      <c r="F3" s="192"/>
      <c r="G3" s="192"/>
      <c r="H3" s="202"/>
    </row>
    <row r="4" spans="2:10" x14ac:dyDescent="0.2">
      <c r="B4" s="199"/>
      <c r="C4" s="200"/>
      <c r="D4" s="201"/>
      <c r="E4" s="201"/>
      <c r="F4" s="192"/>
      <c r="G4" s="192"/>
      <c r="H4" s="202"/>
    </row>
    <row r="5" spans="2:10" x14ac:dyDescent="0.2">
      <c r="B5" s="199"/>
      <c r="C5" s="200"/>
      <c r="D5" s="201"/>
      <c r="E5" s="201"/>
      <c r="F5" s="192"/>
      <c r="G5" s="192"/>
      <c r="H5" s="202"/>
    </row>
    <row r="6" spans="2:10" x14ac:dyDescent="0.2">
      <c r="B6" s="199"/>
      <c r="C6" s="200"/>
      <c r="D6" s="201"/>
      <c r="E6" s="201"/>
      <c r="F6" s="192"/>
      <c r="G6" s="192"/>
      <c r="H6" s="202"/>
    </row>
    <row r="7" spans="2:10" ht="5.25" customHeight="1" x14ac:dyDescent="0.2">
      <c r="B7" s="203"/>
      <c r="C7" s="204"/>
      <c r="D7" s="205"/>
      <c r="E7" s="205"/>
      <c r="F7" s="206"/>
      <c r="G7" s="206"/>
      <c r="H7" s="207"/>
    </row>
    <row r="8" spans="2:10" ht="46.5" customHeight="1" x14ac:dyDescent="0.2">
      <c r="B8" s="393" t="s">
        <v>236</v>
      </c>
      <c r="C8" s="394"/>
      <c r="D8" s="394"/>
      <c r="E8" s="394"/>
      <c r="F8" s="394"/>
      <c r="G8" s="395"/>
      <c r="H8" s="248"/>
    </row>
    <row r="9" spans="2:10" ht="9" customHeight="1" x14ac:dyDescent="0.2">
      <c r="B9" s="385"/>
      <c r="C9" s="385"/>
      <c r="D9" s="385"/>
      <c r="E9" s="385"/>
      <c r="F9" s="385"/>
      <c r="G9" s="385"/>
      <c r="H9" s="385"/>
    </row>
    <row r="10" spans="2:10" ht="22.5" customHeight="1" x14ac:dyDescent="0.2">
      <c r="B10" s="396" t="s">
        <v>406</v>
      </c>
      <c r="C10" s="396"/>
      <c r="D10" s="396"/>
      <c r="E10" s="396"/>
      <c r="F10" s="396"/>
      <c r="G10" s="396"/>
      <c r="H10" s="396"/>
    </row>
    <row r="11" spans="2:10" ht="49.5" customHeight="1" x14ac:dyDescent="0.2">
      <c r="B11" s="399" t="s">
        <v>179</v>
      </c>
      <c r="C11" s="399"/>
      <c r="D11" s="249" t="s">
        <v>259</v>
      </c>
      <c r="E11" s="383" t="s">
        <v>176</v>
      </c>
      <c r="F11" s="383"/>
      <c r="G11" s="383"/>
      <c r="H11" s="186">
        <f>H16+H23+H31+H38</f>
        <v>7624439.54</v>
      </c>
      <c r="I11" s="208">
        <f>H11/6</f>
        <v>1270739.92</v>
      </c>
      <c r="J11" s="263" t="s">
        <v>351</v>
      </c>
    </row>
    <row r="12" spans="2:10" ht="9" customHeight="1" x14ac:dyDescent="0.2">
      <c r="B12" s="397"/>
      <c r="C12" s="397"/>
      <c r="D12" s="397"/>
      <c r="E12" s="397"/>
      <c r="F12" s="397"/>
      <c r="G12" s="397"/>
      <c r="H12" s="397"/>
      <c r="I12" s="208"/>
    </row>
    <row r="13" spans="2:10" ht="23.25" customHeight="1" x14ac:dyDescent="0.2">
      <c r="B13" s="398" t="s">
        <v>78</v>
      </c>
      <c r="C13" s="398"/>
      <c r="D13" s="398"/>
      <c r="E13" s="398"/>
      <c r="F13" s="398"/>
      <c r="G13" s="398"/>
      <c r="H13" s="398"/>
    </row>
    <row r="14" spans="2:10" ht="30" customHeight="1" x14ac:dyDescent="0.2">
      <c r="B14" s="385" t="s">
        <v>32</v>
      </c>
      <c r="C14" s="385" t="s">
        <v>47</v>
      </c>
      <c r="D14" s="400" t="s">
        <v>48</v>
      </c>
      <c r="E14" s="385" t="s">
        <v>25</v>
      </c>
      <c r="F14" s="386" t="s">
        <v>3</v>
      </c>
      <c r="G14" s="384" t="s">
        <v>49</v>
      </c>
      <c r="H14" s="384"/>
    </row>
    <row r="15" spans="2:10" ht="30" customHeight="1" x14ac:dyDescent="0.2">
      <c r="B15" s="385"/>
      <c r="C15" s="385"/>
      <c r="D15" s="400"/>
      <c r="E15" s="385"/>
      <c r="F15" s="386"/>
      <c r="G15" s="185" t="s">
        <v>50</v>
      </c>
      <c r="H15" s="185" t="s">
        <v>83</v>
      </c>
    </row>
    <row r="16" spans="2:10" ht="30" customHeight="1" x14ac:dyDescent="0.2">
      <c r="B16" s="127" t="s">
        <v>51</v>
      </c>
      <c r="C16" s="390" t="s">
        <v>76</v>
      </c>
      <c r="D16" s="391"/>
      <c r="E16" s="391"/>
      <c r="F16" s="391"/>
      <c r="G16" s="392"/>
      <c r="H16" s="187">
        <f>SUM(H17:H22)</f>
        <v>342113.94</v>
      </c>
    </row>
    <row r="17" spans="2:8" s="244" customFormat="1" ht="54.95" customHeight="1" x14ac:dyDescent="0.2">
      <c r="B17" s="238" t="s">
        <v>44</v>
      </c>
      <c r="C17" s="258" t="s">
        <v>273</v>
      </c>
      <c r="D17" s="239" t="s">
        <v>198</v>
      </c>
      <c r="E17" s="240" t="s">
        <v>35</v>
      </c>
      <c r="F17" s="241">
        <f>(2*3)*7</f>
        <v>42</v>
      </c>
      <c r="G17" s="242">
        <f>CPU!I31</f>
        <v>338.14</v>
      </c>
      <c r="H17" s="243">
        <f t="shared" ref="H17:H22" si="0">G17*F17</f>
        <v>14201.88</v>
      </c>
    </row>
    <row r="18" spans="2:8" s="244" customFormat="1" ht="54.95" customHeight="1" x14ac:dyDescent="0.2">
      <c r="B18" s="238" t="s">
        <v>45</v>
      </c>
      <c r="C18" s="238" t="s">
        <v>72</v>
      </c>
      <c r="D18" s="239" t="s">
        <v>178</v>
      </c>
      <c r="E18" s="240" t="s">
        <v>211</v>
      </c>
      <c r="F18" s="241">
        <v>6</v>
      </c>
      <c r="G18" s="242">
        <f>CPU!I93</f>
        <v>414.32</v>
      </c>
      <c r="H18" s="243">
        <f t="shared" si="0"/>
        <v>2485.92</v>
      </c>
    </row>
    <row r="19" spans="2:8" s="244" customFormat="1" ht="54.95" customHeight="1" x14ac:dyDescent="0.2">
      <c r="B19" s="238" t="s">
        <v>46</v>
      </c>
      <c r="C19" s="238" t="s">
        <v>73</v>
      </c>
      <c r="D19" s="239" t="s">
        <v>177</v>
      </c>
      <c r="E19" s="240" t="s">
        <v>211</v>
      </c>
      <c r="F19" s="241">
        <v>1</v>
      </c>
      <c r="G19" s="242">
        <f>CPU!I125</f>
        <v>473.01</v>
      </c>
      <c r="H19" s="243">
        <f t="shared" si="0"/>
        <v>473.01</v>
      </c>
    </row>
    <row r="20" spans="2:8" s="244" customFormat="1" ht="54.95" customHeight="1" x14ac:dyDescent="0.2">
      <c r="B20" s="238" t="s">
        <v>85</v>
      </c>
      <c r="C20" s="238" t="s">
        <v>74</v>
      </c>
      <c r="D20" s="239" t="s">
        <v>175</v>
      </c>
      <c r="E20" s="240" t="s">
        <v>211</v>
      </c>
      <c r="F20" s="241">
        <v>1</v>
      </c>
      <c r="G20" s="242">
        <f>CPU!I168</f>
        <v>5302.65</v>
      </c>
      <c r="H20" s="243">
        <f t="shared" si="0"/>
        <v>5302.65</v>
      </c>
    </row>
    <row r="21" spans="2:8" s="244" customFormat="1" ht="54.95" customHeight="1" x14ac:dyDescent="0.2">
      <c r="B21" s="238" t="s">
        <v>86</v>
      </c>
      <c r="C21" s="238" t="s">
        <v>75</v>
      </c>
      <c r="D21" s="239" t="s">
        <v>89</v>
      </c>
      <c r="E21" s="240" t="s">
        <v>29</v>
      </c>
      <c r="F21" s="241">
        <v>12</v>
      </c>
      <c r="G21" s="242">
        <f>CPU!I202</f>
        <v>24287.279999999999</v>
      </c>
      <c r="H21" s="243">
        <f t="shared" ref="H21" si="1">G21*F21</f>
        <v>291447.36</v>
      </c>
    </row>
    <row r="22" spans="2:8" s="244" customFormat="1" ht="71.25" customHeight="1" x14ac:dyDescent="0.2">
      <c r="B22" s="238" t="s">
        <v>226</v>
      </c>
      <c r="C22" s="238" t="s">
        <v>227</v>
      </c>
      <c r="D22" s="239" t="s">
        <v>228</v>
      </c>
      <c r="E22" s="240" t="s">
        <v>29</v>
      </c>
      <c r="F22" s="241">
        <v>12</v>
      </c>
      <c r="G22" s="242">
        <f>Veiculo!D98*1.225</f>
        <v>2350.2600000000002</v>
      </c>
      <c r="H22" s="243">
        <f t="shared" si="0"/>
        <v>28203.119999999999</v>
      </c>
    </row>
    <row r="23" spans="2:8" ht="30" customHeight="1" x14ac:dyDescent="0.2">
      <c r="B23" s="127" t="s">
        <v>52</v>
      </c>
      <c r="C23" s="390" t="s">
        <v>180</v>
      </c>
      <c r="D23" s="391"/>
      <c r="E23" s="391"/>
      <c r="F23" s="391"/>
      <c r="G23" s="392"/>
      <c r="H23" s="187">
        <f>H24</f>
        <v>4335176.93</v>
      </c>
    </row>
    <row r="24" spans="2:8" ht="30" customHeight="1" x14ac:dyDescent="0.2">
      <c r="B24" s="184" t="s">
        <v>77</v>
      </c>
      <c r="C24" s="387" t="s">
        <v>260</v>
      </c>
      <c r="D24" s="388"/>
      <c r="E24" s="388"/>
      <c r="F24" s="388"/>
      <c r="G24" s="389"/>
      <c r="H24" s="188">
        <f>SUM(H25:H30)</f>
        <v>4335176.93</v>
      </c>
    </row>
    <row r="25" spans="2:8" s="244" customFormat="1" ht="91.5" customHeight="1" x14ac:dyDescent="0.2">
      <c r="B25" s="238" t="s">
        <v>195</v>
      </c>
      <c r="C25" s="238" t="s">
        <v>272</v>
      </c>
      <c r="D25" s="245" t="s">
        <v>370</v>
      </c>
      <c r="E25" s="246" t="s">
        <v>34</v>
      </c>
      <c r="F25" s="242">
        <f>'Dados dos Reservatórios'!L12-F26-F27-F28-F29</f>
        <v>568837.46</v>
      </c>
      <c r="G25" s="241">
        <f>CPU!I236</f>
        <v>5.79</v>
      </c>
      <c r="H25" s="243">
        <f>G25*F25</f>
        <v>3293568.89</v>
      </c>
    </row>
    <row r="26" spans="2:8" s="244" customFormat="1" ht="91.5" customHeight="1" x14ac:dyDescent="0.2">
      <c r="B26" s="238" t="s">
        <v>261</v>
      </c>
      <c r="C26" s="258" t="s">
        <v>381</v>
      </c>
      <c r="D26" s="245" t="s">
        <v>380</v>
      </c>
      <c r="E26" s="246" t="s">
        <v>34</v>
      </c>
      <c r="F26" s="242">
        <f>'Dados dos Reservatórios'!O8</f>
        <v>5407.67</v>
      </c>
      <c r="G26" s="241">
        <f>CPU!I270</f>
        <v>6.75</v>
      </c>
      <c r="H26" s="243">
        <f>G26*F26</f>
        <v>36501.769999999997</v>
      </c>
    </row>
    <row r="27" spans="2:8" s="244" customFormat="1" ht="91.5" customHeight="1" x14ac:dyDescent="0.2">
      <c r="B27" s="238" t="s">
        <v>369</v>
      </c>
      <c r="C27" s="258" t="s">
        <v>372</v>
      </c>
      <c r="D27" s="245" t="s">
        <v>371</v>
      </c>
      <c r="E27" s="246" t="s">
        <v>34</v>
      </c>
      <c r="F27" s="242">
        <f>'Dados dos Reservatórios'!O10+'Dados dos Reservatórios'!O11</f>
        <v>22702.17</v>
      </c>
      <c r="G27" s="241">
        <f>CPU!I304</f>
        <v>11.83</v>
      </c>
      <c r="H27" s="243">
        <f>G27*F27</f>
        <v>268566.67</v>
      </c>
    </row>
    <row r="28" spans="2:8" s="244" customFormat="1" ht="91.5" customHeight="1" x14ac:dyDescent="0.2">
      <c r="B28" s="238" t="s">
        <v>377</v>
      </c>
      <c r="C28" s="258" t="s">
        <v>374</v>
      </c>
      <c r="D28" s="245" t="s">
        <v>373</v>
      </c>
      <c r="E28" s="246" t="s">
        <v>34</v>
      </c>
      <c r="F28" s="242">
        <f>'Dados dos Reservatórios'!O7</f>
        <v>6224.1</v>
      </c>
      <c r="G28" s="241">
        <f>CPU!I338</f>
        <v>12.73</v>
      </c>
      <c r="H28" s="243">
        <f>G28*F28</f>
        <v>79232.789999999994</v>
      </c>
    </row>
    <row r="29" spans="2:8" s="244" customFormat="1" ht="91.5" customHeight="1" x14ac:dyDescent="0.2">
      <c r="B29" s="238" t="s">
        <v>378</v>
      </c>
      <c r="C29" s="258" t="s">
        <v>375</v>
      </c>
      <c r="D29" s="245" t="s">
        <v>376</v>
      </c>
      <c r="E29" s="246" t="s">
        <v>34</v>
      </c>
      <c r="F29" s="242">
        <f>'Dados dos Reservatórios'!O6</f>
        <v>807.6</v>
      </c>
      <c r="G29" s="241">
        <f>CPU!I372</f>
        <v>17.98</v>
      </c>
      <c r="H29" s="243">
        <f>G29*F29</f>
        <v>14520.65</v>
      </c>
    </row>
    <row r="30" spans="2:8" s="244" customFormat="1" ht="64.5" customHeight="1" x14ac:dyDescent="0.2">
      <c r="B30" s="238" t="s">
        <v>379</v>
      </c>
      <c r="C30" s="258" t="s">
        <v>318</v>
      </c>
      <c r="D30" s="245" t="s">
        <v>357</v>
      </c>
      <c r="E30" s="246" t="s">
        <v>34</v>
      </c>
      <c r="F30" s="242">
        <f>'Dados dos Reservatórios'!M12 + 'Dados dos Reservatórios'!O12</f>
        <v>188500.34</v>
      </c>
      <c r="G30" s="241">
        <f>CPU!I402</f>
        <v>3.41</v>
      </c>
      <c r="H30" s="243">
        <f t="shared" ref="H30" si="2">G30*F30</f>
        <v>642786.16</v>
      </c>
    </row>
    <row r="31" spans="2:8" ht="30" customHeight="1" x14ac:dyDescent="0.2">
      <c r="B31" s="127" t="s">
        <v>262</v>
      </c>
      <c r="C31" s="390" t="s">
        <v>263</v>
      </c>
      <c r="D31" s="391"/>
      <c r="E31" s="391"/>
      <c r="F31" s="391"/>
      <c r="G31" s="392"/>
      <c r="H31" s="187">
        <f>H32</f>
        <v>2781300.58</v>
      </c>
    </row>
    <row r="32" spans="2:8" ht="30" customHeight="1" x14ac:dyDescent="0.2">
      <c r="B32" s="247" t="s">
        <v>264</v>
      </c>
      <c r="C32" s="387" t="s">
        <v>260</v>
      </c>
      <c r="D32" s="388"/>
      <c r="E32" s="388"/>
      <c r="F32" s="388"/>
      <c r="G32" s="389"/>
      <c r="H32" s="188">
        <f>SUM(H33:H37)</f>
        <v>2781300.58</v>
      </c>
    </row>
    <row r="33" spans="2:8" s="244" customFormat="1" ht="51.75" customHeight="1" x14ac:dyDescent="0.2">
      <c r="B33" s="238" t="s">
        <v>265</v>
      </c>
      <c r="C33" s="238" t="s">
        <v>279</v>
      </c>
      <c r="D33" s="245" t="s">
        <v>280</v>
      </c>
      <c r="E33" s="246" t="s">
        <v>35</v>
      </c>
      <c r="F33" s="242">
        <f>'Dados dos Reservatórios'!J12</f>
        <v>101651.15</v>
      </c>
      <c r="G33" s="242">
        <f>CPU!I431</f>
        <v>16.02</v>
      </c>
      <c r="H33" s="243">
        <f>G33*F33</f>
        <v>1628451.42</v>
      </c>
    </row>
    <row r="34" spans="2:8" s="244" customFormat="1" ht="60.75" customHeight="1" x14ac:dyDescent="0.2">
      <c r="B34" s="238" t="s">
        <v>266</v>
      </c>
      <c r="C34" s="258" t="s">
        <v>217</v>
      </c>
      <c r="D34" s="245" t="s">
        <v>405</v>
      </c>
      <c r="E34" s="246" t="s">
        <v>34</v>
      </c>
      <c r="F34" s="242">
        <f>'Dados dos Reservatórios'!J12*0.03</f>
        <v>3049.53</v>
      </c>
      <c r="G34" s="241">
        <f>CPU!I61</f>
        <v>292.52999999999997</v>
      </c>
      <c r="H34" s="243">
        <f t="shared" ref="H34:H36" si="3">G34*F34</f>
        <v>892079.01</v>
      </c>
    </row>
    <row r="35" spans="2:8" s="244" customFormat="1" ht="39.75" customHeight="1" x14ac:dyDescent="0.2">
      <c r="B35" s="238" t="s">
        <v>305</v>
      </c>
      <c r="C35" s="258" t="s">
        <v>309</v>
      </c>
      <c r="D35" s="245" t="s">
        <v>403</v>
      </c>
      <c r="E35" s="246" t="s">
        <v>34</v>
      </c>
      <c r="F35" s="242">
        <f>'Dados dos Reservatórios'!N12*0.4*0.6*2</f>
        <v>4299.41</v>
      </c>
      <c r="G35" s="241">
        <f>CPU!I459</f>
        <v>4.04</v>
      </c>
      <c r="H35" s="243">
        <f t="shared" si="3"/>
        <v>17369.62</v>
      </c>
    </row>
    <row r="36" spans="2:8" s="244" customFormat="1" ht="29.25" customHeight="1" x14ac:dyDescent="0.2">
      <c r="B36" s="238" t="s">
        <v>308</v>
      </c>
      <c r="C36" s="258" t="s">
        <v>320</v>
      </c>
      <c r="D36" s="245" t="s">
        <v>327</v>
      </c>
      <c r="E36" s="246" t="s">
        <v>34</v>
      </c>
      <c r="F36" s="242">
        <f>(F35-F37)</f>
        <v>3493.27</v>
      </c>
      <c r="G36" s="241">
        <f>CPU!I487</f>
        <v>2.17</v>
      </c>
      <c r="H36" s="243">
        <f t="shared" si="3"/>
        <v>7580.4</v>
      </c>
    </row>
    <row r="37" spans="2:8" s="244" customFormat="1" ht="60.75" customHeight="1" x14ac:dyDescent="0.2">
      <c r="B37" s="238" t="s">
        <v>319</v>
      </c>
      <c r="C37" s="258" t="s">
        <v>217</v>
      </c>
      <c r="D37" s="245" t="s">
        <v>404</v>
      </c>
      <c r="E37" s="246" t="s">
        <v>34</v>
      </c>
      <c r="F37" s="242">
        <f>'Dados dos Reservatórios'!N12*0.3*0.3</f>
        <v>806.14</v>
      </c>
      <c r="G37" s="241">
        <f>CPU!I61</f>
        <v>292.52999999999997</v>
      </c>
      <c r="H37" s="243">
        <f t="shared" ref="H37" si="4">G37*F37</f>
        <v>235820.13</v>
      </c>
    </row>
    <row r="38" spans="2:8" ht="30" customHeight="1" x14ac:dyDescent="0.2">
      <c r="B38" s="127" t="s">
        <v>267</v>
      </c>
      <c r="C38" s="390" t="s">
        <v>270</v>
      </c>
      <c r="D38" s="391"/>
      <c r="E38" s="391"/>
      <c r="F38" s="391"/>
      <c r="G38" s="392"/>
      <c r="H38" s="187">
        <f>H39</f>
        <v>165848.09</v>
      </c>
    </row>
    <row r="39" spans="2:8" ht="30" customHeight="1" x14ac:dyDescent="0.2">
      <c r="B39" s="247" t="s">
        <v>268</v>
      </c>
      <c r="C39" s="387" t="s">
        <v>260</v>
      </c>
      <c r="D39" s="388"/>
      <c r="E39" s="388"/>
      <c r="F39" s="388"/>
      <c r="G39" s="389"/>
      <c r="H39" s="188">
        <f>SUM(H40:H42)</f>
        <v>165848.09</v>
      </c>
    </row>
    <row r="40" spans="2:8" s="244" customFormat="1" ht="60" customHeight="1" x14ac:dyDescent="0.2">
      <c r="B40" s="238" t="s">
        <v>269</v>
      </c>
      <c r="C40" s="258" t="s">
        <v>271</v>
      </c>
      <c r="D40" s="245" t="s">
        <v>274</v>
      </c>
      <c r="E40" s="246" t="s">
        <v>38</v>
      </c>
      <c r="F40" s="242">
        <f>'Dados dos Reservatórios'!N12</f>
        <v>8957.1</v>
      </c>
      <c r="G40" s="241">
        <f>CPU!I518</f>
        <v>15.14</v>
      </c>
      <c r="H40" s="243">
        <f>G40*F40</f>
        <v>135610.49</v>
      </c>
    </row>
    <row r="41" spans="2:8" s="244" customFormat="1" ht="109.5" customHeight="1" x14ac:dyDescent="0.2">
      <c r="B41" s="238" t="s">
        <v>329</v>
      </c>
      <c r="C41" s="258" t="s">
        <v>306</v>
      </c>
      <c r="D41" s="245" t="s">
        <v>390</v>
      </c>
      <c r="E41" s="240" t="s">
        <v>211</v>
      </c>
      <c r="F41" s="242">
        <v>6</v>
      </c>
      <c r="G41" s="241">
        <f>CPU!I555</f>
        <v>3445.89</v>
      </c>
      <c r="H41" s="243">
        <f>G41*F41</f>
        <v>20675.34</v>
      </c>
    </row>
    <row r="42" spans="2:8" s="244" customFormat="1" ht="68.25" customHeight="1" x14ac:dyDescent="0.2">
      <c r="B42" s="238" t="s">
        <v>360</v>
      </c>
      <c r="C42" s="258" t="s">
        <v>361</v>
      </c>
      <c r="D42" s="268" t="s">
        <v>367</v>
      </c>
      <c r="E42" s="240" t="s">
        <v>211</v>
      </c>
      <c r="F42" s="242">
        <v>6</v>
      </c>
      <c r="G42" s="241">
        <f>CPU!I588</f>
        <v>1593.71</v>
      </c>
      <c r="H42" s="243">
        <f>G42*F42</f>
        <v>9562.26</v>
      </c>
    </row>
  </sheetData>
  <sortState ref="C170:C171">
    <sortCondition ref="C170"/>
  </sortState>
  <mergeCells count="20">
    <mergeCell ref="C38:G38"/>
    <mergeCell ref="C39:G39"/>
    <mergeCell ref="B8:G8"/>
    <mergeCell ref="C24:G24"/>
    <mergeCell ref="C23:G23"/>
    <mergeCell ref="B9:H9"/>
    <mergeCell ref="B10:H10"/>
    <mergeCell ref="B12:H12"/>
    <mergeCell ref="B13:H13"/>
    <mergeCell ref="B11:C11"/>
    <mergeCell ref="B14:B15"/>
    <mergeCell ref="C14:C15"/>
    <mergeCell ref="D14:D15"/>
    <mergeCell ref="C16:G16"/>
    <mergeCell ref="E11:G11"/>
    <mergeCell ref="G14:H14"/>
    <mergeCell ref="E14:E15"/>
    <mergeCell ref="F14:F15"/>
    <mergeCell ref="C32:G32"/>
    <mergeCell ref="C31:G31"/>
  </mergeCells>
  <phoneticPr fontId="20" type="noConversion"/>
  <printOptions horizontalCentered="1"/>
  <pageMargins left="0" right="0" top="0.19685039370078741" bottom="0.19685039370078741" header="7.874015748031496E-2" footer="0"/>
  <pageSetup paperSize="9" scale="40" fitToHeight="8" orientation="portrait" verticalDpi="598" r:id="rId1"/>
  <headerFooter alignWithMargins="0"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7"/>
  <sheetViews>
    <sheetView view="pageBreakPreview" topLeftCell="A79" zoomScale="80" zoomScaleNormal="110" zoomScaleSheetLayoutView="80" workbookViewId="0">
      <selection activeCell="D102" sqref="D102"/>
    </sheetView>
  </sheetViews>
  <sheetFormatPr defaultColWidth="12.7109375" defaultRowHeight="15" x14ac:dyDescent="0.25"/>
  <cols>
    <col min="1" max="1" width="2.140625" style="56" customWidth="1"/>
    <col min="2" max="2" width="8.28515625" style="56" customWidth="1"/>
    <col min="3" max="3" width="59.7109375" style="56" customWidth="1"/>
    <col min="4" max="4" width="21.7109375" style="56" customWidth="1"/>
    <col min="5" max="5" width="2.85546875" style="56" customWidth="1"/>
    <col min="6" max="256" width="12.7109375" style="56"/>
    <col min="257" max="257" width="1.7109375" style="56" customWidth="1"/>
    <col min="258" max="258" width="8.28515625" style="56" customWidth="1"/>
    <col min="259" max="259" width="59.7109375" style="56" customWidth="1"/>
    <col min="260" max="260" width="21.7109375" style="56" customWidth="1"/>
    <col min="261" max="261" width="2.85546875" style="56" customWidth="1"/>
    <col min="262" max="512" width="12.7109375" style="56"/>
    <col min="513" max="513" width="1.7109375" style="56" customWidth="1"/>
    <col min="514" max="514" width="8.28515625" style="56" customWidth="1"/>
    <col min="515" max="515" width="59.7109375" style="56" customWidth="1"/>
    <col min="516" max="516" width="21.7109375" style="56" customWidth="1"/>
    <col min="517" max="517" width="2.85546875" style="56" customWidth="1"/>
    <col min="518" max="768" width="12.7109375" style="56"/>
    <col min="769" max="769" width="1.7109375" style="56" customWidth="1"/>
    <col min="770" max="770" width="8.28515625" style="56" customWidth="1"/>
    <col min="771" max="771" width="59.7109375" style="56" customWidth="1"/>
    <col min="772" max="772" width="21.7109375" style="56" customWidth="1"/>
    <col min="773" max="773" width="2.85546875" style="56" customWidth="1"/>
    <col min="774" max="1024" width="12.7109375" style="56"/>
    <col min="1025" max="1025" width="1.7109375" style="56" customWidth="1"/>
    <col min="1026" max="1026" width="8.28515625" style="56" customWidth="1"/>
    <col min="1027" max="1027" width="59.7109375" style="56" customWidth="1"/>
    <col min="1028" max="1028" width="21.7109375" style="56" customWidth="1"/>
    <col min="1029" max="1029" width="2.85546875" style="56" customWidth="1"/>
    <col min="1030" max="1280" width="12.7109375" style="56"/>
    <col min="1281" max="1281" width="1.7109375" style="56" customWidth="1"/>
    <col min="1282" max="1282" width="8.28515625" style="56" customWidth="1"/>
    <col min="1283" max="1283" width="59.7109375" style="56" customWidth="1"/>
    <col min="1284" max="1284" width="21.7109375" style="56" customWidth="1"/>
    <col min="1285" max="1285" width="2.85546875" style="56" customWidth="1"/>
    <col min="1286" max="1536" width="12.7109375" style="56"/>
    <col min="1537" max="1537" width="1.7109375" style="56" customWidth="1"/>
    <col min="1538" max="1538" width="8.28515625" style="56" customWidth="1"/>
    <col min="1539" max="1539" width="59.7109375" style="56" customWidth="1"/>
    <col min="1540" max="1540" width="21.7109375" style="56" customWidth="1"/>
    <col min="1541" max="1541" width="2.85546875" style="56" customWidth="1"/>
    <col min="1542" max="1792" width="12.7109375" style="56"/>
    <col min="1793" max="1793" width="1.7109375" style="56" customWidth="1"/>
    <col min="1794" max="1794" width="8.28515625" style="56" customWidth="1"/>
    <col min="1795" max="1795" width="59.7109375" style="56" customWidth="1"/>
    <col min="1796" max="1796" width="21.7109375" style="56" customWidth="1"/>
    <col min="1797" max="1797" width="2.85546875" style="56" customWidth="1"/>
    <col min="1798" max="2048" width="12.7109375" style="56"/>
    <col min="2049" max="2049" width="1.7109375" style="56" customWidth="1"/>
    <col min="2050" max="2050" width="8.28515625" style="56" customWidth="1"/>
    <col min="2051" max="2051" width="59.7109375" style="56" customWidth="1"/>
    <col min="2052" max="2052" width="21.7109375" style="56" customWidth="1"/>
    <col min="2053" max="2053" width="2.85546875" style="56" customWidth="1"/>
    <col min="2054" max="2304" width="12.7109375" style="56"/>
    <col min="2305" max="2305" width="1.7109375" style="56" customWidth="1"/>
    <col min="2306" max="2306" width="8.28515625" style="56" customWidth="1"/>
    <col min="2307" max="2307" width="59.7109375" style="56" customWidth="1"/>
    <col min="2308" max="2308" width="21.7109375" style="56" customWidth="1"/>
    <col min="2309" max="2309" width="2.85546875" style="56" customWidth="1"/>
    <col min="2310" max="2560" width="12.7109375" style="56"/>
    <col min="2561" max="2561" width="1.7109375" style="56" customWidth="1"/>
    <col min="2562" max="2562" width="8.28515625" style="56" customWidth="1"/>
    <col min="2563" max="2563" width="59.7109375" style="56" customWidth="1"/>
    <col min="2564" max="2564" width="21.7109375" style="56" customWidth="1"/>
    <col min="2565" max="2565" width="2.85546875" style="56" customWidth="1"/>
    <col min="2566" max="2816" width="12.7109375" style="56"/>
    <col min="2817" max="2817" width="1.7109375" style="56" customWidth="1"/>
    <col min="2818" max="2818" width="8.28515625" style="56" customWidth="1"/>
    <col min="2819" max="2819" width="59.7109375" style="56" customWidth="1"/>
    <col min="2820" max="2820" width="21.7109375" style="56" customWidth="1"/>
    <col min="2821" max="2821" width="2.85546875" style="56" customWidth="1"/>
    <col min="2822" max="3072" width="12.7109375" style="56"/>
    <col min="3073" max="3073" width="1.7109375" style="56" customWidth="1"/>
    <col min="3074" max="3074" width="8.28515625" style="56" customWidth="1"/>
    <col min="3075" max="3075" width="59.7109375" style="56" customWidth="1"/>
    <col min="3076" max="3076" width="21.7109375" style="56" customWidth="1"/>
    <col min="3077" max="3077" width="2.85546875" style="56" customWidth="1"/>
    <col min="3078" max="3328" width="12.7109375" style="56"/>
    <col min="3329" max="3329" width="1.7109375" style="56" customWidth="1"/>
    <col min="3330" max="3330" width="8.28515625" style="56" customWidth="1"/>
    <col min="3331" max="3331" width="59.7109375" style="56" customWidth="1"/>
    <col min="3332" max="3332" width="21.7109375" style="56" customWidth="1"/>
    <col min="3333" max="3333" width="2.85546875" style="56" customWidth="1"/>
    <col min="3334" max="3584" width="12.7109375" style="56"/>
    <col min="3585" max="3585" width="1.7109375" style="56" customWidth="1"/>
    <col min="3586" max="3586" width="8.28515625" style="56" customWidth="1"/>
    <col min="3587" max="3587" width="59.7109375" style="56" customWidth="1"/>
    <col min="3588" max="3588" width="21.7109375" style="56" customWidth="1"/>
    <col min="3589" max="3589" width="2.85546875" style="56" customWidth="1"/>
    <col min="3590" max="3840" width="12.7109375" style="56"/>
    <col min="3841" max="3841" width="1.7109375" style="56" customWidth="1"/>
    <col min="3842" max="3842" width="8.28515625" style="56" customWidth="1"/>
    <col min="3843" max="3843" width="59.7109375" style="56" customWidth="1"/>
    <col min="3844" max="3844" width="21.7109375" style="56" customWidth="1"/>
    <col min="3845" max="3845" width="2.85546875" style="56" customWidth="1"/>
    <col min="3846" max="4096" width="12.7109375" style="56"/>
    <col min="4097" max="4097" width="1.7109375" style="56" customWidth="1"/>
    <col min="4098" max="4098" width="8.28515625" style="56" customWidth="1"/>
    <col min="4099" max="4099" width="59.7109375" style="56" customWidth="1"/>
    <col min="4100" max="4100" width="21.7109375" style="56" customWidth="1"/>
    <col min="4101" max="4101" width="2.85546875" style="56" customWidth="1"/>
    <col min="4102" max="4352" width="12.7109375" style="56"/>
    <col min="4353" max="4353" width="1.7109375" style="56" customWidth="1"/>
    <col min="4354" max="4354" width="8.28515625" style="56" customWidth="1"/>
    <col min="4355" max="4355" width="59.7109375" style="56" customWidth="1"/>
    <col min="4356" max="4356" width="21.7109375" style="56" customWidth="1"/>
    <col min="4357" max="4357" width="2.85546875" style="56" customWidth="1"/>
    <col min="4358" max="4608" width="12.7109375" style="56"/>
    <col min="4609" max="4609" width="1.7109375" style="56" customWidth="1"/>
    <col min="4610" max="4610" width="8.28515625" style="56" customWidth="1"/>
    <col min="4611" max="4611" width="59.7109375" style="56" customWidth="1"/>
    <col min="4612" max="4612" width="21.7109375" style="56" customWidth="1"/>
    <col min="4613" max="4613" width="2.85546875" style="56" customWidth="1"/>
    <col min="4614" max="4864" width="12.7109375" style="56"/>
    <col min="4865" max="4865" width="1.7109375" style="56" customWidth="1"/>
    <col min="4866" max="4866" width="8.28515625" style="56" customWidth="1"/>
    <col min="4867" max="4867" width="59.7109375" style="56" customWidth="1"/>
    <col min="4868" max="4868" width="21.7109375" style="56" customWidth="1"/>
    <col min="4869" max="4869" width="2.85546875" style="56" customWidth="1"/>
    <col min="4870" max="5120" width="12.7109375" style="56"/>
    <col min="5121" max="5121" width="1.7109375" style="56" customWidth="1"/>
    <col min="5122" max="5122" width="8.28515625" style="56" customWidth="1"/>
    <col min="5123" max="5123" width="59.7109375" style="56" customWidth="1"/>
    <col min="5124" max="5124" width="21.7109375" style="56" customWidth="1"/>
    <col min="5125" max="5125" width="2.85546875" style="56" customWidth="1"/>
    <col min="5126" max="5376" width="12.7109375" style="56"/>
    <col min="5377" max="5377" width="1.7109375" style="56" customWidth="1"/>
    <col min="5378" max="5378" width="8.28515625" style="56" customWidth="1"/>
    <col min="5379" max="5379" width="59.7109375" style="56" customWidth="1"/>
    <col min="5380" max="5380" width="21.7109375" style="56" customWidth="1"/>
    <col min="5381" max="5381" width="2.85546875" style="56" customWidth="1"/>
    <col min="5382" max="5632" width="12.7109375" style="56"/>
    <col min="5633" max="5633" width="1.7109375" style="56" customWidth="1"/>
    <col min="5634" max="5634" width="8.28515625" style="56" customWidth="1"/>
    <col min="5635" max="5635" width="59.7109375" style="56" customWidth="1"/>
    <col min="5636" max="5636" width="21.7109375" style="56" customWidth="1"/>
    <col min="5637" max="5637" width="2.85546875" style="56" customWidth="1"/>
    <col min="5638" max="5888" width="12.7109375" style="56"/>
    <col min="5889" max="5889" width="1.7109375" style="56" customWidth="1"/>
    <col min="5890" max="5890" width="8.28515625" style="56" customWidth="1"/>
    <col min="5891" max="5891" width="59.7109375" style="56" customWidth="1"/>
    <col min="5892" max="5892" width="21.7109375" style="56" customWidth="1"/>
    <col min="5893" max="5893" width="2.85546875" style="56" customWidth="1"/>
    <col min="5894" max="6144" width="12.7109375" style="56"/>
    <col min="6145" max="6145" width="1.7109375" style="56" customWidth="1"/>
    <col min="6146" max="6146" width="8.28515625" style="56" customWidth="1"/>
    <col min="6147" max="6147" width="59.7109375" style="56" customWidth="1"/>
    <col min="6148" max="6148" width="21.7109375" style="56" customWidth="1"/>
    <col min="6149" max="6149" width="2.85546875" style="56" customWidth="1"/>
    <col min="6150" max="6400" width="12.7109375" style="56"/>
    <col min="6401" max="6401" width="1.7109375" style="56" customWidth="1"/>
    <col min="6402" max="6402" width="8.28515625" style="56" customWidth="1"/>
    <col min="6403" max="6403" width="59.7109375" style="56" customWidth="1"/>
    <col min="6404" max="6404" width="21.7109375" style="56" customWidth="1"/>
    <col min="6405" max="6405" width="2.85546875" style="56" customWidth="1"/>
    <col min="6406" max="6656" width="12.7109375" style="56"/>
    <col min="6657" max="6657" width="1.7109375" style="56" customWidth="1"/>
    <col min="6658" max="6658" width="8.28515625" style="56" customWidth="1"/>
    <col min="6659" max="6659" width="59.7109375" style="56" customWidth="1"/>
    <col min="6660" max="6660" width="21.7109375" style="56" customWidth="1"/>
    <col min="6661" max="6661" width="2.85546875" style="56" customWidth="1"/>
    <col min="6662" max="6912" width="12.7109375" style="56"/>
    <col min="6913" max="6913" width="1.7109375" style="56" customWidth="1"/>
    <col min="6914" max="6914" width="8.28515625" style="56" customWidth="1"/>
    <col min="6915" max="6915" width="59.7109375" style="56" customWidth="1"/>
    <col min="6916" max="6916" width="21.7109375" style="56" customWidth="1"/>
    <col min="6917" max="6917" width="2.85546875" style="56" customWidth="1"/>
    <col min="6918" max="7168" width="12.7109375" style="56"/>
    <col min="7169" max="7169" width="1.7109375" style="56" customWidth="1"/>
    <col min="7170" max="7170" width="8.28515625" style="56" customWidth="1"/>
    <col min="7171" max="7171" width="59.7109375" style="56" customWidth="1"/>
    <col min="7172" max="7172" width="21.7109375" style="56" customWidth="1"/>
    <col min="7173" max="7173" width="2.85546875" style="56" customWidth="1"/>
    <col min="7174" max="7424" width="12.7109375" style="56"/>
    <col min="7425" max="7425" width="1.7109375" style="56" customWidth="1"/>
    <col min="7426" max="7426" width="8.28515625" style="56" customWidth="1"/>
    <col min="7427" max="7427" width="59.7109375" style="56" customWidth="1"/>
    <col min="7428" max="7428" width="21.7109375" style="56" customWidth="1"/>
    <col min="7429" max="7429" width="2.85546875" style="56" customWidth="1"/>
    <col min="7430" max="7680" width="12.7109375" style="56"/>
    <col min="7681" max="7681" width="1.7109375" style="56" customWidth="1"/>
    <col min="7682" max="7682" width="8.28515625" style="56" customWidth="1"/>
    <col min="7683" max="7683" width="59.7109375" style="56" customWidth="1"/>
    <col min="7684" max="7684" width="21.7109375" style="56" customWidth="1"/>
    <col min="7685" max="7685" width="2.85546875" style="56" customWidth="1"/>
    <col min="7686" max="7936" width="12.7109375" style="56"/>
    <col min="7937" max="7937" width="1.7109375" style="56" customWidth="1"/>
    <col min="7938" max="7938" width="8.28515625" style="56" customWidth="1"/>
    <col min="7939" max="7939" width="59.7109375" style="56" customWidth="1"/>
    <col min="7940" max="7940" width="21.7109375" style="56" customWidth="1"/>
    <col min="7941" max="7941" width="2.85546875" style="56" customWidth="1"/>
    <col min="7942" max="8192" width="12.7109375" style="56"/>
    <col min="8193" max="8193" width="1.7109375" style="56" customWidth="1"/>
    <col min="8194" max="8194" width="8.28515625" style="56" customWidth="1"/>
    <col min="8195" max="8195" width="59.7109375" style="56" customWidth="1"/>
    <col min="8196" max="8196" width="21.7109375" style="56" customWidth="1"/>
    <col min="8197" max="8197" width="2.85546875" style="56" customWidth="1"/>
    <col min="8198" max="8448" width="12.7109375" style="56"/>
    <col min="8449" max="8449" width="1.7109375" style="56" customWidth="1"/>
    <col min="8450" max="8450" width="8.28515625" style="56" customWidth="1"/>
    <col min="8451" max="8451" width="59.7109375" style="56" customWidth="1"/>
    <col min="8452" max="8452" width="21.7109375" style="56" customWidth="1"/>
    <col min="8453" max="8453" width="2.85546875" style="56" customWidth="1"/>
    <col min="8454" max="8704" width="12.7109375" style="56"/>
    <col min="8705" max="8705" width="1.7109375" style="56" customWidth="1"/>
    <col min="8706" max="8706" width="8.28515625" style="56" customWidth="1"/>
    <col min="8707" max="8707" width="59.7109375" style="56" customWidth="1"/>
    <col min="8708" max="8708" width="21.7109375" style="56" customWidth="1"/>
    <col min="8709" max="8709" width="2.85546875" style="56" customWidth="1"/>
    <col min="8710" max="8960" width="12.7109375" style="56"/>
    <col min="8961" max="8961" width="1.7109375" style="56" customWidth="1"/>
    <col min="8962" max="8962" width="8.28515625" style="56" customWidth="1"/>
    <col min="8963" max="8963" width="59.7109375" style="56" customWidth="1"/>
    <col min="8964" max="8964" width="21.7109375" style="56" customWidth="1"/>
    <col min="8965" max="8965" width="2.85546875" style="56" customWidth="1"/>
    <col min="8966" max="9216" width="12.7109375" style="56"/>
    <col min="9217" max="9217" width="1.7109375" style="56" customWidth="1"/>
    <col min="9218" max="9218" width="8.28515625" style="56" customWidth="1"/>
    <col min="9219" max="9219" width="59.7109375" style="56" customWidth="1"/>
    <col min="9220" max="9220" width="21.7109375" style="56" customWidth="1"/>
    <col min="9221" max="9221" width="2.85546875" style="56" customWidth="1"/>
    <col min="9222" max="9472" width="12.7109375" style="56"/>
    <col min="9473" max="9473" width="1.7109375" style="56" customWidth="1"/>
    <col min="9474" max="9474" width="8.28515625" style="56" customWidth="1"/>
    <col min="9475" max="9475" width="59.7109375" style="56" customWidth="1"/>
    <col min="9476" max="9476" width="21.7109375" style="56" customWidth="1"/>
    <col min="9477" max="9477" width="2.85546875" style="56" customWidth="1"/>
    <col min="9478" max="9728" width="12.7109375" style="56"/>
    <col min="9729" max="9729" width="1.7109375" style="56" customWidth="1"/>
    <col min="9730" max="9730" width="8.28515625" style="56" customWidth="1"/>
    <col min="9731" max="9731" width="59.7109375" style="56" customWidth="1"/>
    <col min="9732" max="9732" width="21.7109375" style="56" customWidth="1"/>
    <col min="9733" max="9733" width="2.85546875" style="56" customWidth="1"/>
    <col min="9734" max="9984" width="12.7109375" style="56"/>
    <col min="9985" max="9985" width="1.7109375" style="56" customWidth="1"/>
    <col min="9986" max="9986" width="8.28515625" style="56" customWidth="1"/>
    <col min="9987" max="9987" width="59.7109375" style="56" customWidth="1"/>
    <col min="9988" max="9988" width="21.7109375" style="56" customWidth="1"/>
    <col min="9989" max="9989" width="2.85546875" style="56" customWidth="1"/>
    <col min="9990" max="10240" width="12.7109375" style="56"/>
    <col min="10241" max="10241" width="1.7109375" style="56" customWidth="1"/>
    <col min="10242" max="10242" width="8.28515625" style="56" customWidth="1"/>
    <col min="10243" max="10243" width="59.7109375" style="56" customWidth="1"/>
    <col min="10244" max="10244" width="21.7109375" style="56" customWidth="1"/>
    <col min="10245" max="10245" width="2.85546875" style="56" customWidth="1"/>
    <col min="10246" max="10496" width="12.7109375" style="56"/>
    <col min="10497" max="10497" width="1.7109375" style="56" customWidth="1"/>
    <col min="10498" max="10498" width="8.28515625" style="56" customWidth="1"/>
    <col min="10499" max="10499" width="59.7109375" style="56" customWidth="1"/>
    <col min="10500" max="10500" width="21.7109375" style="56" customWidth="1"/>
    <col min="10501" max="10501" width="2.85546875" style="56" customWidth="1"/>
    <col min="10502" max="10752" width="12.7109375" style="56"/>
    <col min="10753" max="10753" width="1.7109375" style="56" customWidth="1"/>
    <col min="10754" max="10754" width="8.28515625" style="56" customWidth="1"/>
    <col min="10755" max="10755" width="59.7109375" style="56" customWidth="1"/>
    <col min="10756" max="10756" width="21.7109375" style="56" customWidth="1"/>
    <col min="10757" max="10757" width="2.85546875" style="56" customWidth="1"/>
    <col min="10758" max="11008" width="12.7109375" style="56"/>
    <col min="11009" max="11009" width="1.7109375" style="56" customWidth="1"/>
    <col min="11010" max="11010" width="8.28515625" style="56" customWidth="1"/>
    <col min="11011" max="11011" width="59.7109375" style="56" customWidth="1"/>
    <col min="11012" max="11012" width="21.7109375" style="56" customWidth="1"/>
    <col min="11013" max="11013" width="2.85546875" style="56" customWidth="1"/>
    <col min="11014" max="11264" width="12.7109375" style="56"/>
    <col min="11265" max="11265" width="1.7109375" style="56" customWidth="1"/>
    <col min="11266" max="11266" width="8.28515625" style="56" customWidth="1"/>
    <col min="11267" max="11267" width="59.7109375" style="56" customWidth="1"/>
    <col min="11268" max="11268" width="21.7109375" style="56" customWidth="1"/>
    <col min="11269" max="11269" width="2.85546875" style="56" customWidth="1"/>
    <col min="11270" max="11520" width="12.7109375" style="56"/>
    <col min="11521" max="11521" width="1.7109375" style="56" customWidth="1"/>
    <col min="11522" max="11522" width="8.28515625" style="56" customWidth="1"/>
    <col min="11523" max="11523" width="59.7109375" style="56" customWidth="1"/>
    <col min="11524" max="11524" width="21.7109375" style="56" customWidth="1"/>
    <col min="11525" max="11525" width="2.85546875" style="56" customWidth="1"/>
    <col min="11526" max="11776" width="12.7109375" style="56"/>
    <col min="11777" max="11777" width="1.7109375" style="56" customWidth="1"/>
    <col min="11778" max="11778" width="8.28515625" style="56" customWidth="1"/>
    <col min="11779" max="11779" width="59.7109375" style="56" customWidth="1"/>
    <col min="11780" max="11780" width="21.7109375" style="56" customWidth="1"/>
    <col min="11781" max="11781" width="2.85546875" style="56" customWidth="1"/>
    <col min="11782" max="12032" width="12.7109375" style="56"/>
    <col min="12033" max="12033" width="1.7109375" style="56" customWidth="1"/>
    <col min="12034" max="12034" width="8.28515625" style="56" customWidth="1"/>
    <col min="12035" max="12035" width="59.7109375" style="56" customWidth="1"/>
    <col min="12036" max="12036" width="21.7109375" style="56" customWidth="1"/>
    <col min="12037" max="12037" width="2.85546875" style="56" customWidth="1"/>
    <col min="12038" max="12288" width="12.7109375" style="56"/>
    <col min="12289" max="12289" width="1.7109375" style="56" customWidth="1"/>
    <col min="12290" max="12290" width="8.28515625" style="56" customWidth="1"/>
    <col min="12291" max="12291" width="59.7109375" style="56" customWidth="1"/>
    <col min="12292" max="12292" width="21.7109375" style="56" customWidth="1"/>
    <col min="12293" max="12293" width="2.85546875" style="56" customWidth="1"/>
    <col min="12294" max="12544" width="12.7109375" style="56"/>
    <col min="12545" max="12545" width="1.7109375" style="56" customWidth="1"/>
    <col min="12546" max="12546" width="8.28515625" style="56" customWidth="1"/>
    <col min="12547" max="12547" width="59.7109375" style="56" customWidth="1"/>
    <col min="12548" max="12548" width="21.7109375" style="56" customWidth="1"/>
    <col min="12549" max="12549" width="2.85546875" style="56" customWidth="1"/>
    <col min="12550" max="12800" width="12.7109375" style="56"/>
    <col min="12801" max="12801" width="1.7109375" style="56" customWidth="1"/>
    <col min="12802" max="12802" width="8.28515625" style="56" customWidth="1"/>
    <col min="12803" max="12803" width="59.7109375" style="56" customWidth="1"/>
    <col min="12804" max="12804" width="21.7109375" style="56" customWidth="1"/>
    <col min="12805" max="12805" width="2.85546875" style="56" customWidth="1"/>
    <col min="12806" max="13056" width="12.7109375" style="56"/>
    <col min="13057" max="13057" width="1.7109375" style="56" customWidth="1"/>
    <col min="13058" max="13058" width="8.28515625" style="56" customWidth="1"/>
    <col min="13059" max="13059" width="59.7109375" style="56" customWidth="1"/>
    <col min="13060" max="13060" width="21.7109375" style="56" customWidth="1"/>
    <col min="13061" max="13061" width="2.85546875" style="56" customWidth="1"/>
    <col min="13062" max="13312" width="12.7109375" style="56"/>
    <col min="13313" max="13313" width="1.7109375" style="56" customWidth="1"/>
    <col min="13314" max="13314" width="8.28515625" style="56" customWidth="1"/>
    <col min="13315" max="13315" width="59.7109375" style="56" customWidth="1"/>
    <col min="13316" max="13316" width="21.7109375" style="56" customWidth="1"/>
    <col min="13317" max="13317" width="2.85546875" style="56" customWidth="1"/>
    <col min="13318" max="13568" width="12.7109375" style="56"/>
    <col min="13569" max="13569" width="1.7109375" style="56" customWidth="1"/>
    <col min="13570" max="13570" width="8.28515625" style="56" customWidth="1"/>
    <col min="13571" max="13571" width="59.7109375" style="56" customWidth="1"/>
    <col min="13572" max="13572" width="21.7109375" style="56" customWidth="1"/>
    <col min="13573" max="13573" width="2.85546875" style="56" customWidth="1"/>
    <col min="13574" max="13824" width="12.7109375" style="56"/>
    <col min="13825" max="13825" width="1.7109375" style="56" customWidth="1"/>
    <col min="13826" max="13826" width="8.28515625" style="56" customWidth="1"/>
    <col min="13827" max="13827" width="59.7109375" style="56" customWidth="1"/>
    <col min="13828" max="13828" width="21.7109375" style="56" customWidth="1"/>
    <col min="13829" max="13829" width="2.85546875" style="56" customWidth="1"/>
    <col min="13830" max="14080" width="12.7109375" style="56"/>
    <col min="14081" max="14081" width="1.7109375" style="56" customWidth="1"/>
    <col min="14082" max="14082" width="8.28515625" style="56" customWidth="1"/>
    <col min="14083" max="14083" width="59.7109375" style="56" customWidth="1"/>
    <col min="14084" max="14084" width="21.7109375" style="56" customWidth="1"/>
    <col min="14085" max="14085" width="2.85546875" style="56" customWidth="1"/>
    <col min="14086" max="14336" width="12.7109375" style="56"/>
    <col min="14337" max="14337" width="1.7109375" style="56" customWidth="1"/>
    <col min="14338" max="14338" width="8.28515625" style="56" customWidth="1"/>
    <col min="14339" max="14339" width="59.7109375" style="56" customWidth="1"/>
    <col min="14340" max="14340" width="21.7109375" style="56" customWidth="1"/>
    <col min="14341" max="14341" width="2.85546875" style="56" customWidth="1"/>
    <col min="14342" max="14592" width="12.7109375" style="56"/>
    <col min="14593" max="14593" width="1.7109375" style="56" customWidth="1"/>
    <col min="14594" max="14594" width="8.28515625" style="56" customWidth="1"/>
    <col min="14595" max="14595" width="59.7109375" style="56" customWidth="1"/>
    <col min="14596" max="14596" width="21.7109375" style="56" customWidth="1"/>
    <col min="14597" max="14597" width="2.85546875" style="56" customWidth="1"/>
    <col min="14598" max="14848" width="12.7109375" style="56"/>
    <col min="14849" max="14849" width="1.7109375" style="56" customWidth="1"/>
    <col min="14850" max="14850" width="8.28515625" style="56" customWidth="1"/>
    <col min="14851" max="14851" width="59.7109375" style="56" customWidth="1"/>
    <col min="14852" max="14852" width="21.7109375" style="56" customWidth="1"/>
    <col min="14853" max="14853" width="2.85546875" style="56" customWidth="1"/>
    <col min="14854" max="15104" width="12.7109375" style="56"/>
    <col min="15105" max="15105" width="1.7109375" style="56" customWidth="1"/>
    <col min="15106" max="15106" width="8.28515625" style="56" customWidth="1"/>
    <col min="15107" max="15107" width="59.7109375" style="56" customWidth="1"/>
    <col min="15108" max="15108" width="21.7109375" style="56" customWidth="1"/>
    <col min="15109" max="15109" width="2.85546875" style="56" customWidth="1"/>
    <col min="15110" max="15360" width="12.7109375" style="56"/>
    <col min="15361" max="15361" width="1.7109375" style="56" customWidth="1"/>
    <col min="15362" max="15362" width="8.28515625" style="56" customWidth="1"/>
    <col min="15363" max="15363" width="59.7109375" style="56" customWidth="1"/>
    <col min="15364" max="15364" width="21.7109375" style="56" customWidth="1"/>
    <col min="15365" max="15365" width="2.85546875" style="56" customWidth="1"/>
    <col min="15366" max="15616" width="12.7109375" style="56"/>
    <col min="15617" max="15617" width="1.7109375" style="56" customWidth="1"/>
    <col min="15618" max="15618" width="8.28515625" style="56" customWidth="1"/>
    <col min="15619" max="15619" width="59.7109375" style="56" customWidth="1"/>
    <col min="15620" max="15620" width="21.7109375" style="56" customWidth="1"/>
    <col min="15621" max="15621" width="2.85546875" style="56" customWidth="1"/>
    <col min="15622" max="15872" width="12.7109375" style="56"/>
    <col min="15873" max="15873" width="1.7109375" style="56" customWidth="1"/>
    <col min="15874" max="15874" width="8.28515625" style="56" customWidth="1"/>
    <col min="15875" max="15875" width="59.7109375" style="56" customWidth="1"/>
    <col min="15876" max="15876" width="21.7109375" style="56" customWidth="1"/>
    <col min="15877" max="15877" width="2.85546875" style="56" customWidth="1"/>
    <col min="15878" max="16128" width="12.7109375" style="56"/>
    <col min="16129" max="16129" width="1.7109375" style="56" customWidth="1"/>
    <col min="16130" max="16130" width="8.28515625" style="56" customWidth="1"/>
    <col min="16131" max="16131" width="59.7109375" style="56" customWidth="1"/>
    <col min="16132" max="16132" width="21.7109375" style="56" customWidth="1"/>
    <col min="16133" max="16133" width="2.85546875" style="56" customWidth="1"/>
    <col min="16134" max="16384" width="12.7109375" style="56"/>
  </cols>
  <sheetData>
    <row r="1" spans="2:4" ht="7.5" customHeight="1" thickBot="1" x14ac:dyDescent="0.3"/>
    <row r="2" spans="2:4" s="57" customFormat="1" ht="22.5" customHeight="1" thickBot="1" x14ac:dyDescent="0.25">
      <c r="B2" s="401" t="s">
        <v>42</v>
      </c>
      <c r="C2" s="402"/>
      <c r="D2" s="403"/>
    </row>
    <row r="3" spans="2:4" ht="33.75" customHeight="1" thickBot="1" x14ac:dyDescent="0.3">
      <c r="B3" s="404" t="s">
        <v>242</v>
      </c>
      <c r="C3" s="405"/>
      <c r="D3" s="406"/>
    </row>
    <row r="4" spans="2:4" ht="15.75" thickBot="1" x14ac:dyDescent="0.3">
      <c r="B4" s="407" t="s">
        <v>97</v>
      </c>
      <c r="C4" s="408"/>
      <c r="D4" s="409"/>
    </row>
    <row r="5" spans="2:4" x14ac:dyDescent="0.25">
      <c r="B5" s="58" t="s">
        <v>98</v>
      </c>
      <c r="C5" s="60" t="s">
        <v>99</v>
      </c>
      <c r="D5" s="59"/>
    </row>
    <row r="6" spans="2:4" x14ac:dyDescent="0.25">
      <c r="B6" s="58" t="s">
        <v>100</v>
      </c>
      <c r="C6" s="61" t="s">
        <v>101</v>
      </c>
      <c r="D6" s="59">
        <v>36258</v>
      </c>
    </row>
    <row r="7" spans="2:4" x14ac:dyDescent="0.25">
      <c r="B7" s="58" t="s">
        <v>102</v>
      </c>
      <c r="C7" s="61" t="s">
        <v>103</v>
      </c>
      <c r="D7" s="59">
        <v>36</v>
      </c>
    </row>
    <row r="8" spans="2:4" x14ac:dyDescent="0.25">
      <c r="B8" s="58" t="s">
        <v>104</v>
      </c>
      <c r="C8" s="61" t="s">
        <v>105</v>
      </c>
      <c r="D8" s="63">
        <v>0.4</v>
      </c>
    </row>
    <row r="9" spans="2:4" x14ac:dyDescent="0.25">
      <c r="B9" s="58" t="s">
        <v>106</v>
      </c>
      <c r="C9" s="61" t="s">
        <v>107</v>
      </c>
      <c r="D9" s="59">
        <f>(D6-(D8*D6))/D7</f>
        <v>604.29999999999995</v>
      </c>
    </row>
    <row r="10" spans="2:4" x14ac:dyDescent="0.25">
      <c r="B10" s="58"/>
      <c r="C10" s="61"/>
      <c r="D10" s="59"/>
    </row>
    <row r="11" spans="2:4" x14ac:dyDescent="0.25">
      <c r="B11" s="58" t="s">
        <v>108</v>
      </c>
      <c r="C11" s="60" t="s">
        <v>109</v>
      </c>
      <c r="D11" s="59"/>
    </row>
    <row r="12" spans="2:4" x14ac:dyDescent="0.25">
      <c r="B12" s="58" t="s">
        <v>110</v>
      </c>
      <c r="C12" s="61" t="s">
        <v>111</v>
      </c>
      <c r="D12" s="63">
        <v>0.05</v>
      </c>
    </row>
    <row r="13" spans="2:4" x14ac:dyDescent="0.25">
      <c r="B13" s="58" t="s">
        <v>112</v>
      </c>
      <c r="C13" s="64" t="s">
        <v>113</v>
      </c>
      <c r="D13" s="59">
        <f>D12*D9</f>
        <v>30.22</v>
      </c>
    </row>
    <row r="14" spans="2:4" x14ac:dyDescent="0.25">
      <c r="B14" s="58"/>
      <c r="C14" s="60"/>
      <c r="D14" s="59"/>
    </row>
    <row r="15" spans="2:4" x14ac:dyDescent="0.25">
      <c r="B15" s="58" t="s">
        <v>114</v>
      </c>
      <c r="C15" s="60" t="s">
        <v>115</v>
      </c>
      <c r="D15" s="59"/>
    </row>
    <row r="16" spans="2:4" x14ac:dyDescent="0.25">
      <c r="B16" s="58" t="s">
        <v>116</v>
      </c>
      <c r="C16" s="61" t="s">
        <v>117</v>
      </c>
      <c r="D16" s="63">
        <v>1</v>
      </c>
    </row>
    <row r="17" spans="2:4" x14ac:dyDescent="0.25">
      <c r="B17" s="58" t="s">
        <v>118</v>
      </c>
      <c r="C17" s="61" t="s">
        <v>119</v>
      </c>
      <c r="D17" s="59">
        <f>D16*D9</f>
        <v>604.29999999999995</v>
      </c>
    </row>
    <row r="18" spans="2:4" x14ac:dyDescent="0.25">
      <c r="B18" s="58" t="s">
        <v>43</v>
      </c>
      <c r="C18" s="61" t="s">
        <v>43</v>
      </c>
      <c r="D18" s="62" t="s">
        <v>43</v>
      </c>
    </row>
    <row r="19" spans="2:4" x14ac:dyDescent="0.25">
      <c r="B19" s="58" t="s">
        <v>120</v>
      </c>
      <c r="C19" s="60" t="s">
        <v>55</v>
      </c>
      <c r="D19" s="59"/>
    </row>
    <row r="20" spans="2:4" x14ac:dyDescent="0.25">
      <c r="B20" s="58" t="s">
        <v>121</v>
      </c>
      <c r="C20" s="61" t="s">
        <v>122</v>
      </c>
      <c r="D20" s="59">
        <v>2500</v>
      </c>
    </row>
    <row r="21" spans="2:4" x14ac:dyDescent="0.25">
      <c r="B21" s="58" t="s">
        <v>123</v>
      </c>
      <c r="C21" s="61" t="s">
        <v>124</v>
      </c>
      <c r="D21" s="59">
        <f>Insumos!E78</f>
        <v>2.78</v>
      </c>
    </row>
    <row r="22" spans="2:4" x14ac:dyDescent="0.25">
      <c r="B22" s="58" t="s">
        <v>125</v>
      </c>
      <c r="C22" s="61" t="s">
        <v>126</v>
      </c>
      <c r="D22" s="59">
        <v>10</v>
      </c>
    </row>
    <row r="23" spans="2:4" x14ac:dyDescent="0.25">
      <c r="B23" s="58" t="s">
        <v>127</v>
      </c>
      <c r="C23" s="61" t="s">
        <v>128</v>
      </c>
      <c r="D23" s="59">
        <f>(D20/D22)*D21</f>
        <v>695</v>
      </c>
    </row>
    <row r="24" spans="2:4" x14ac:dyDescent="0.25">
      <c r="B24" s="58"/>
      <c r="C24" s="61"/>
      <c r="D24" s="59"/>
    </row>
    <row r="25" spans="2:4" x14ac:dyDescent="0.25">
      <c r="B25" s="58" t="s">
        <v>129</v>
      </c>
      <c r="C25" s="60" t="s">
        <v>54</v>
      </c>
      <c r="D25" s="59"/>
    </row>
    <row r="26" spans="2:4" x14ac:dyDescent="0.25">
      <c r="B26" s="58" t="s">
        <v>130</v>
      </c>
      <c r="C26" s="61" t="s">
        <v>131</v>
      </c>
      <c r="D26" s="59">
        <f>D20*12</f>
        <v>30000</v>
      </c>
    </row>
    <row r="27" spans="2:4" x14ac:dyDescent="0.25">
      <c r="B27" s="58" t="s">
        <v>132</v>
      </c>
      <c r="C27" s="61" t="s">
        <v>133</v>
      </c>
      <c r="D27" s="59">
        <v>5000</v>
      </c>
    </row>
    <row r="28" spans="2:4" x14ac:dyDescent="0.25">
      <c r="B28" s="58" t="s">
        <v>134</v>
      </c>
      <c r="C28" s="61" t="s">
        <v>135</v>
      </c>
      <c r="D28" s="59">
        <f>Insumos!E79</f>
        <v>14</v>
      </c>
    </row>
    <row r="29" spans="2:4" x14ac:dyDescent="0.25">
      <c r="B29" s="58" t="s">
        <v>136</v>
      </c>
      <c r="C29" s="61" t="s">
        <v>137</v>
      </c>
      <c r="D29" s="59">
        <v>3.5</v>
      </c>
    </row>
    <row r="30" spans="2:4" x14ac:dyDescent="0.25">
      <c r="B30" s="58" t="s">
        <v>138</v>
      </c>
      <c r="C30" s="61" t="s">
        <v>139</v>
      </c>
      <c r="D30" s="59">
        <v>360</v>
      </c>
    </row>
    <row r="31" spans="2:4" x14ac:dyDescent="0.25">
      <c r="B31" s="58" t="s">
        <v>140</v>
      </c>
      <c r="C31" s="61" t="s">
        <v>141</v>
      </c>
      <c r="D31" s="65">
        <f>(D26*D28*D29*30)/(D27*D30)</f>
        <v>24.5</v>
      </c>
    </row>
    <row r="32" spans="2:4" x14ac:dyDescent="0.25">
      <c r="B32" s="58"/>
      <c r="C32" s="61"/>
      <c r="D32" s="66"/>
    </row>
    <row r="33" spans="2:4" x14ac:dyDescent="0.25">
      <c r="B33" s="58" t="s">
        <v>142</v>
      </c>
      <c r="C33" s="60" t="s">
        <v>53</v>
      </c>
      <c r="D33" s="66"/>
    </row>
    <row r="34" spans="2:4" x14ac:dyDescent="0.25">
      <c r="B34" s="58" t="s">
        <v>143</v>
      </c>
      <c r="C34" s="61" t="s">
        <v>131</v>
      </c>
      <c r="D34" s="59">
        <f>D20*12</f>
        <v>30000</v>
      </c>
    </row>
    <row r="35" spans="2:4" x14ac:dyDescent="0.25">
      <c r="B35" s="58" t="s">
        <v>144</v>
      </c>
      <c r="C35" s="61" t="s">
        <v>145</v>
      </c>
      <c r="D35" s="59">
        <v>45000</v>
      </c>
    </row>
    <row r="36" spans="2:4" x14ac:dyDescent="0.25">
      <c r="B36" s="58" t="s">
        <v>146</v>
      </c>
      <c r="C36" s="61" t="s">
        <v>147</v>
      </c>
      <c r="D36" s="59">
        <v>5</v>
      </c>
    </row>
    <row r="37" spans="2:4" x14ac:dyDescent="0.25">
      <c r="B37" s="58" t="s">
        <v>148</v>
      </c>
      <c r="C37" s="61" t="s">
        <v>149</v>
      </c>
      <c r="D37" s="62">
        <v>302.20999999999998</v>
      </c>
    </row>
    <row r="38" spans="2:4" x14ac:dyDescent="0.25">
      <c r="B38" s="58" t="s">
        <v>150</v>
      </c>
      <c r="C38" s="61" t="s">
        <v>151</v>
      </c>
      <c r="D38" s="59">
        <v>360</v>
      </c>
    </row>
    <row r="39" spans="2:4" x14ac:dyDescent="0.25">
      <c r="B39" s="58" t="s">
        <v>152</v>
      </c>
      <c r="C39" s="61" t="s">
        <v>153</v>
      </c>
      <c r="D39" s="59">
        <f>(D34*D36*D37*30)/(D35*D38)</f>
        <v>83.95</v>
      </c>
    </row>
    <row r="40" spans="2:4" x14ac:dyDescent="0.25">
      <c r="B40" s="58"/>
      <c r="C40" s="61"/>
      <c r="D40" s="59"/>
    </row>
    <row r="41" spans="2:4" x14ac:dyDescent="0.25">
      <c r="B41" s="58" t="s">
        <v>154</v>
      </c>
      <c r="C41" s="60" t="s">
        <v>155</v>
      </c>
      <c r="D41" s="59"/>
    </row>
    <row r="42" spans="2:4" x14ac:dyDescent="0.25">
      <c r="B42" s="58" t="s">
        <v>156</v>
      </c>
      <c r="C42" s="61" t="s">
        <v>157</v>
      </c>
      <c r="D42" s="59">
        <v>1915</v>
      </c>
    </row>
    <row r="43" spans="2:4" x14ac:dyDescent="0.25">
      <c r="B43" s="58"/>
      <c r="C43" s="61"/>
      <c r="D43" s="59"/>
    </row>
    <row r="44" spans="2:4" x14ac:dyDescent="0.25">
      <c r="B44" s="58" t="s">
        <v>158</v>
      </c>
      <c r="C44" s="60" t="s">
        <v>159</v>
      </c>
      <c r="D44" s="65" t="s">
        <v>43</v>
      </c>
    </row>
    <row r="45" spans="2:4" x14ac:dyDescent="0.25">
      <c r="B45" s="58"/>
      <c r="C45" s="64" t="s">
        <v>160</v>
      </c>
      <c r="D45" s="67">
        <f>D9+D13+D17+D23+D31+D39</f>
        <v>2042.27</v>
      </c>
    </row>
    <row r="46" spans="2:4" x14ac:dyDescent="0.25">
      <c r="B46" s="58"/>
      <c r="C46" s="64" t="s">
        <v>161</v>
      </c>
      <c r="D46" s="65">
        <f>D9+D13+D17+D23+D31+D39+D42</f>
        <v>3957.27</v>
      </c>
    </row>
    <row r="47" spans="2:4" x14ac:dyDescent="0.25">
      <c r="B47" s="58"/>
      <c r="C47" s="60"/>
      <c r="D47" s="65"/>
    </row>
    <row r="48" spans="2:4" x14ac:dyDescent="0.25">
      <c r="B48" s="58" t="s">
        <v>162</v>
      </c>
      <c r="C48" s="60" t="s">
        <v>163</v>
      </c>
      <c r="D48" s="65"/>
    </row>
    <row r="49" spans="2:6" x14ac:dyDescent="0.25">
      <c r="B49" s="58"/>
      <c r="C49" s="64" t="s">
        <v>160</v>
      </c>
      <c r="D49" s="65">
        <f>D45/D20</f>
        <v>0.82</v>
      </c>
    </row>
    <row r="50" spans="2:6" x14ac:dyDescent="0.25">
      <c r="B50" s="58"/>
      <c r="C50" s="64" t="s">
        <v>161</v>
      </c>
      <c r="D50" s="65">
        <f>D46/D20</f>
        <v>1.58</v>
      </c>
    </row>
    <row r="51" spans="2:6" x14ac:dyDescent="0.25">
      <c r="B51" s="58"/>
      <c r="C51" s="60"/>
      <c r="D51" s="65"/>
    </row>
    <row r="52" spans="2:6" x14ac:dyDescent="0.25">
      <c r="B52" s="68" t="s">
        <v>164</v>
      </c>
      <c r="C52" s="69" t="s">
        <v>165</v>
      </c>
      <c r="D52" s="70" t="s">
        <v>43</v>
      </c>
    </row>
    <row r="53" spans="2:6" x14ac:dyDescent="0.25">
      <c r="B53" s="68" t="s">
        <v>166</v>
      </c>
      <c r="C53" s="71" t="s">
        <v>160</v>
      </c>
      <c r="D53" s="70">
        <f>D45*1.2</f>
        <v>2450.7199999999998</v>
      </c>
      <c r="F53" s="72">
        <v>2712.73</v>
      </c>
    </row>
    <row r="54" spans="2:6" ht="15.75" thickBot="1" x14ac:dyDescent="0.3">
      <c r="B54" s="73" t="s">
        <v>167</v>
      </c>
      <c r="C54" s="74" t="s">
        <v>161</v>
      </c>
      <c r="D54" s="75">
        <f>D46*1.2</f>
        <v>4748.72</v>
      </c>
    </row>
    <row r="55" spans="2:6" ht="16.5" thickBot="1" x14ac:dyDescent="0.3">
      <c r="B55" s="401" t="s">
        <v>42</v>
      </c>
      <c r="C55" s="402"/>
      <c r="D55" s="403"/>
    </row>
    <row r="56" spans="2:6" ht="37.5" customHeight="1" thickBot="1" x14ac:dyDescent="0.3">
      <c r="B56" s="404" t="s">
        <v>242</v>
      </c>
      <c r="C56" s="405"/>
      <c r="D56" s="406"/>
    </row>
    <row r="57" spans="2:6" ht="15.75" thickBot="1" x14ac:dyDescent="0.3">
      <c r="B57" s="407" t="s">
        <v>402</v>
      </c>
      <c r="C57" s="408"/>
      <c r="D57" s="409"/>
    </row>
    <row r="58" spans="2:6" x14ac:dyDescent="0.25">
      <c r="B58" s="58" t="s">
        <v>98</v>
      </c>
      <c r="C58" s="60" t="s">
        <v>99</v>
      </c>
      <c r="D58" s="59"/>
    </row>
    <row r="59" spans="2:6" x14ac:dyDescent="0.25">
      <c r="B59" s="58" t="s">
        <v>100</v>
      </c>
      <c r="C59" s="61" t="s">
        <v>101</v>
      </c>
      <c r="D59" s="275">
        <v>33450</v>
      </c>
    </row>
    <row r="60" spans="2:6" x14ac:dyDescent="0.25">
      <c r="B60" s="58" t="s">
        <v>102</v>
      </c>
      <c r="C60" s="61" t="s">
        <v>103</v>
      </c>
      <c r="D60" s="59">
        <v>36</v>
      </c>
    </row>
    <row r="61" spans="2:6" x14ac:dyDescent="0.25">
      <c r="B61" s="58" t="s">
        <v>104</v>
      </c>
      <c r="C61" s="61" t="s">
        <v>105</v>
      </c>
      <c r="D61" s="63">
        <v>0.4</v>
      </c>
    </row>
    <row r="62" spans="2:6" x14ac:dyDescent="0.25">
      <c r="B62" s="58" t="s">
        <v>106</v>
      </c>
      <c r="C62" s="61" t="s">
        <v>107</v>
      </c>
      <c r="D62" s="59">
        <f>(D59-(D61*D59))/D60</f>
        <v>557.5</v>
      </c>
    </row>
    <row r="63" spans="2:6" x14ac:dyDescent="0.25">
      <c r="B63" s="58"/>
      <c r="C63" s="61"/>
      <c r="D63" s="59"/>
    </row>
    <row r="64" spans="2:6" x14ac:dyDescent="0.25">
      <c r="B64" s="58" t="s">
        <v>108</v>
      </c>
      <c r="C64" s="60" t="s">
        <v>109</v>
      </c>
      <c r="D64" s="59"/>
    </row>
    <row r="65" spans="2:4" x14ac:dyDescent="0.25">
      <c r="B65" s="58" t="s">
        <v>110</v>
      </c>
      <c r="C65" s="61" t="s">
        <v>111</v>
      </c>
      <c r="D65" s="63">
        <v>0.05</v>
      </c>
    </row>
    <row r="66" spans="2:4" x14ac:dyDescent="0.25">
      <c r="B66" s="58" t="s">
        <v>112</v>
      </c>
      <c r="C66" s="64" t="s">
        <v>113</v>
      </c>
      <c r="D66" s="59">
        <f>D65*D62</f>
        <v>27.88</v>
      </c>
    </row>
    <row r="67" spans="2:4" x14ac:dyDescent="0.25">
      <c r="B67" s="58"/>
      <c r="C67" s="60"/>
      <c r="D67" s="59"/>
    </row>
    <row r="68" spans="2:4" x14ac:dyDescent="0.25">
      <c r="B68" s="58" t="s">
        <v>114</v>
      </c>
      <c r="C68" s="60" t="s">
        <v>115</v>
      </c>
      <c r="D68" s="59"/>
    </row>
    <row r="69" spans="2:4" x14ac:dyDescent="0.25">
      <c r="B69" s="58" t="s">
        <v>116</v>
      </c>
      <c r="C69" s="61" t="s">
        <v>117</v>
      </c>
      <c r="D69" s="63">
        <v>1</v>
      </c>
    </row>
    <row r="70" spans="2:4" x14ac:dyDescent="0.25">
      <c r="B70" s="58" t="s">
        <v>118</v>
      </c>
      <c r="C70" s="61" t="s">
        <v>119</v>
      </c>
      <c r="D70" s="59">
        <f>D69*D62</f>
        <v>557.5</v>
      </c>
    </row>
    <row r="71" spans="2:4" x14ac:dyDescent="0.25">
      <c r="B71" s="58" t="s">
        <v>43</v>
      </c>
      <c r="C71" s="61" t="s">
        <v>43</v>
      </c>
      <c r="D71" s="62" t="s">
        <v>43</v>
      </c>
    </row>
    <row r="72" spans="2:4" x14ac:dyDescent="0.25">
      <c r="B72" s="58" t="s">
        <v>120</v>
      </c>
      <c r="C72" s="60" t="s">
        <v>55</v>
      </c>
      <c r="D72" s="59"/>
    </row>
    <row r="73" spans="2:4" x14ac:dyDescent="0.25">
      <c r="B73" s="58" t="s">
        <v>121</v>
      </c>
      <c r="C73" s="61" t="s">
        <v>122</v>
      </c>
      <c r="D73" s="59">
        <v>2500</v>
      </c>
    </row>
    <row r="74" spans="2:4" x14ac:dyDescent="0.25">
      <c r="B74" s="58" t="s">
        <v>123</v>
      </c>
      <c r="C74" s="61" t="s">
        <v>124</v>
      </c>
      <c r="D74" s="59">
        <f>Insumos!E78</f>
        <v>2.78</v>
      </c>
    </row>
    <row r="75" spans="2:4" x14ac:dyDescent="0.25">
      <c r="B75" s="58" t="s">
        <v>125</v>
      </c>
      <c r="C75" s="61" t="s">
        <v>126</v>
      </c>
      <c r="D75" s="59">
        <v>10</v>
      </c>
    </row>
    <row r="76" spans="2:4" x14ac:dyDescent="0.25">
      <c r="B76" s="58" t="s">
        <v>127</v>
      </c>
      <c r="C76" s="61" t="s">
        <v>128</v>
      </c>
      <c r="D76" s="59">
        <f>(D73/D75)*D74</f>
        <v>695</v>
      </c>
    </row>
    <row r="77" spans="2:4" x14ac:dyDescent="0.25">
      <c r="B77" s="58"/>
      <c r="C77" s="61"/>
      <c r="D77" s="59"/>
    </row>
    <row r="78" spans="2:4" x14ac:dyDescent="0.25">
      <c r="B78" s="58" t="s">
        <v>129</v>
      </c>
      <c r="C78" s="60" t="s">
        <v>54</v>
      </c>
      <c r="D78" s="59"/>
    </row>
    <row r="79" spans="2:4" x14ac:dyDescent="0.25">
      <c r="B79" s="58" t="s">
        <v>130</v>
      </c>
      <c r="C79" s="61" t="s">
        <v>131</v>
      </c>
      <c r="D79" s="59">
        <f>D73*12</f>
        <v>30000</v>
      </c>
    </row>
    <row r="80" spans="2:4" x14ac:dyDescent="0.25">
      <c r="B80" s="58" t="s">
        <v>132</v>
      </c>
      <c r="C80" s="61" t="s">
        <v>133</v>
      </c>
      <c r="D80" s="59">
        <v>5000</v>
      </c>
    </row>
    <row r="81" spans="2:4" x14ac:dyDescent="0.25">
      <c r="B81" s="58" t="s">
        <v>134</v>
      </c>
      <c r="C81" s="61" t="s">
        <v>135</v>
      </c>
      <c r="D81" s="59">
        <f>Insumos!E79</f>
        <v>14</v>
      </c>
    </row>
    <row r="82" spans="2:4" x14ac:dyDescent="0.25">
      <c r="B82" s="58" t="s">
        <v>136</v>
      </c>
      <c r="C82" s="61" t="s">
        <v>137</v>
      </c>
      <c r="D82" s="59">
        <v>3.5</v>
      </c>
    </row>
    <row r="83" spans="2:4" x14ac:dyDescent="0.25">
      <c r="B83" s="58" t="s">
        <v>138</v>
      </c>
      <c r="C83" s="61" t="s">
        <v>139</v>
      </c>
      <c r="D83" s="59">
        <v>360</v>
      </c>
    </row>
    <row r="84" spans="2:4" x14ac:dyDescent="0.25">
      <c r="B84" s="58" t="s">
        <v>140</v>
      </c>
      <c r="C84" s="61" t="s">
        <v>141</v>
      </c>
      <c r="D84" s="59">
        <f>(D79*D81*D82*30)/(D80*D83)</f>
        <v>24.5</v>
      </c>
    </row>
    <row r="85" spans="2:4" x14ac:dyDescent="0.25">
      <c r="B85" s="58"/>
      <c r="C85" s="61"/>
      <c r="D85" s="66"/>
    </row>
    <row r="86" spans="2:4" x14ac:dyDescent="0.25">
      <c r="B86" s="58" t="s">
        <v>142</v>
      </c>
      <c r="C86" s="60" t="s">
        <v>53</v>
      </c>
      <c r="D86" s="66"/>
    </row>
    <row r="87" spans="2:4" x14ac:dyDescent="0.25">
      <c r="B87" s="58" t="s">
        <v>143</v>
      </c>
      <c r="C87" s="61" t="s">
        <v>131</v>
      </c>
      <c r="D87" s="59">
        <f>D73*12</f>
        <v>30000</v>
      </c>
    </row>
    <row r="88" spans="2:4" x14ac:dyDescent="0.25">
      <c r="B88" s="58" t="s">
        <v>144</v>
      </c>
      <c r="C88" s="61" t="s">
        <v>145</v>
      </c>
      <c r="D88" s="59">
        <v>45000</v>
      </c>
    </row>
    <row r="89" spans="2:4" x14ac:dyDescent="0.25">
      <c r="B89" s="58" t="s">
        <v>146</v>
      </c>
      <c r="C89" s="61" t="s">
        <v>147</v>
      </c>
      <c r="D89" s="59">
        <v>5</v>
      </c>
    </row>
    <row r="90" spans="2:4" x14ac:dyDescent="0.25">
      <c r="B90" s="58" t="s">
        <v>148</v>
      </c>
      <c r="C90" s="61" t="s">
        <v>149</v>
      </c>
      <c r="D90" s="59">
        <v>202.32</v>
      </c>
    </row>
    <row r="91" spans="2:4" x14ac:dyDescent="0.25">
      <c r="B91" s="58" t="s">
        <v>150</v>
      </c>
      <c r="C91" s="61" t="s">
        <v>151</v>
      </c>
      <c r="D91" s="59">
        <v>360</v>
      </c>
    </row>
    <row r="92" spans="2:4" x14ac:dyDescent="0.25">
      <c r="B92" s="58" t="s">
        <v>152</v>
      </c>
      <c r="C92" s="61" t="s">
        <v>153</v>
      </c>
      <c r="D92" s="59">
        <f>(D87*D89*D90*30)/(D88*D91)</f>
        <v>56.2</v>
      </c>
    </row>
    <row r="93" spans="2:4" x14ac:dyDescent="0.25">
      <c r="B93" s="58"/>
      <c r="C93" s="61"/>
      <c r="D93" s="59"/>
    </row>
    <row r="94" spans="2:4" x14ac:dyDescent="0.25">
      <c r="B94" s="58" t="s">
        <v>154</v>
      </c>
      <c r="C94" s="60" t="s">
        <v>155</v>
      </c>
      <c r="D94" s="59"/>
    </row>
    <row r="95" spans="2:4" x14ac:dyDescent="0.25">
      <c r="B95" s="58" t="s">
        <v>156</v>
      </c>
      <c r="C95" s="61" t="s">
        <v>157</v>
      </c>
      <c r="D95" s="59">
        <v>1915</v>
      </c>
    </row>
    <row r="96" spans="2:4" x14ac:dyDescent="0.25">
      <c r="B96" s="58"/>
      <c r="C96" s="61"/>
      <c r="D96" s="59"/>
    </row>
    <row r="97" spans="2:4" x14ac:dyDescent="0.25">
      <c r="B97" s="58" t="s">
        <v>158</v>
      </c>
      <c r="C97" s="60" t="s">
        <v>159</v>
      </c>
      <c r="D97" s="65" t="s">
        <v>43</v>
      </c>
    </row>
    <row r="98" spans="2:4" x14ac:dyDescent="0.25">
      <c r="B98" s="58"/>
      <c r="C98" s="64" t="s">
        <v>160</v>
      </c>
      <c r="D98" s="67">
        <f>D62+D66+D70+D76+D84+D92</f>
        <v>1918.58</v>
      </c>
    </row>
    <row r="99" spans="2:4" x14ac:dyDescent="0.25">
      <c r="B99" s="58"/>
      <c r="C99" s="64" t="s">
        <v>161</v>
      </c>
      <c r="D99" s="65">
        <f>D62+D66+D70+D76+D84+D92+D95</f>
        <v>3833.58</v>
      </c>
    </row>
    <row r="100" spans="2:4" x14ac:dyDescent="0.25">
      <c r="B100" s="58"/>
      <c r="C100" s="60"/>
      <c r="D100" s="65"/>
    </row>
    <row r="101" spans="2:4" x14ac:dyDescent="0.25">
      <c r="B101" s="58" t="s">
        <v>162</v>
      </c>
      <c r="C101" s="60" t="s">
        <v>163</v>
      </c>
      <c r="D101" s="65"/>
    </row>
    <row r="102" spans="2:4" x14ac:dyDescent="0.25">
      <c r="B102" s="58"/>
      <c r="C102" s="64" t="s">
        <v>160</v>
      </c>
      <c r="D102" s="65">
        <f>D98/D73</f>
        <v>0.77</v>
      </c>
    </row>
    <row r="103" spans="2:4" x14ac:dyDescent="0.25">
      <c r="B103" s="58"/>
      <c r="C103" s="64" t="s">
        <v>161</v>
      </c>
      <c r="D103" s="65">
        <f>D99/D73</f>
        <v>1.53</v>
      </c>
    </row>
    <row r="104" spans="2:4" x14ac:dyDescent="0.25">
      <c r="B104" s="58"/>
      <c r="C104" s="60"/>
      <c r="D104" s="65"/>
    </row>
    <row r="105" spans="2:4" x14ac:dyDescent="0.25">
      <c r="B105" s="68" t="s">
        <v>164</v>
      </c>
      <c r="C105" s="69" t="s">
        <v>165</v>
      </c>
      <c r="D105" s="70" t="s">
        <v>43</v>
      </c>
    </row>
    <row r="106" spans="2:4" x14ac:dyDescent="0.25">
      <c r="B106" s="68" t="s">
        <v>166</v>
      </c>
      <c r="C106" s="71" t="s">
        <v>160</v>
      </c>
      <c r="D106" s="70">
        <f>D98*1.2</f>
        <v>2302.3000000000002</v>
      </c>
    </row>
    <row r="107" spans="2:4" ht="15.75" thickBot="1" x14ac:dyDescent="0.3">
      <c r="B107" s="73" t="s">
        <v>167</v>
      </c>
      <c r="C107" s="74" t="s">
        <v>161</v>
      </c>
      <c r="D107" s="75">
        <f>D99*1.2</f>
        <v>4600.3</v>
      </c>
    </row>
  </sheetData>
  <mergeCells count="6">
    <mergeCell ref="B2:D2"/>
    <mergeCell ref="B3:D3"/>
    <mergeCell ref="B4:D4"/>
    <mergeCell ref="B56:D56"/>
    <mergeCell ref="B57:D57"/>
    <mergeCell ref="B55:D5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5" orientation="portrait" verticalDpi="599" r:id="rId1"/>
  <rowBreaks count="1" manualBreakCount="1">
    <brk id="54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showGridLines="0" tabSelected="1" zoomScale="70" zoomScaleNormal="70" zoomScaleSheetLayoutView="110" workbookViewId="0">
      <selection activeCell="H18" sqref="H18"/>
    </sheetView>
  </sheetViews>
  <sheetFormatPr defaultColWidth="13.5703125" defaultRowHeight="12.75" x14ac:dyDescent="0.2"/>
  <cols>
    <col min="1" max="1" width="3.85546875" style="9" customWidth="1"/>
    <col min="2" max="2" width="8.140625" style="10" customWidth="1"/>
    <col min="3" max="3" width="14.140625" style="10" customWidth="1"/>
    <col min="4" max="4" width="58.140625" style="11" customWidth="1"/>
    <col min="5" max="5" width="9" style="10" customWidth="1"/>
    <col min="6" max="6" width="13.5703125" style="14" customWidth="1"/>
    <col min="7" max="7" width="12.140625" style="14" customWidth="1"/>
    <col min="8" max="8" width="18.7109375" style="13" customWidth="1"/>
    <col min="9" max="9" width="9.140625" style="9" customWidth="1"/>
    <col min="10" max="10" width="16.42578125" style="9" customWidth="1"/>
    <col min="11" max="11" width="9.140625" style="9" customWidth="1"/>
    <col min="12" max="16384" width="13.5703125" style="9"/>
  </cols>
  <sheetData>
    <row r="2" spans="2:8" x14ac:dyDescent="0.2">
      <c r="B2" s="194"/>
      <c r="C2" s="195"/>
      <c r="D2" s="196"/>
      <c r="E2" s="196"/>
      <c r="F2" s="197"/>
      <c r="G2" s="197"/>
      <c r="H2" s="198"/>
    </row>
    <row r="3" spans="2:8" x14ac:dyDescent="0.2">
      <c r="B3" s="199"/>
      <c r="C3" s="200"/>
      <c r="D3" s="201"/>
      <c r="E3" s="201"/>
      <c r="F3" s="192"/>
      <c r="G3" s="192"/>
      <c r="H3" s="202"/>
    </row>
    <row r="4" spans="2:8" x14ac:dyDescent="0.2">
      <c r="B4" s="199"/>
      <c r="C4" s="200"/>
      <c r="D4" s="201"/>
      <c r="E4" s="201"/>
      <c r="F4" s="192"/>
      <c r="G4" s="192"/>
      <c r="H4" s="202"/>
    </row>
    <row r="5" spans="2:8" x14ac:dyDescent="0.2">
      <c r="B5" s="199"/>
      <c r="C5" s="200"/>
      <c r="D5" s="201"/>
      <c r="E5" s="201"/>
      <c r="F5" s="192"/>
      <c r="G5" s="192"/>
      <c r="H5" s="202"/>
    </row>
    <row r="6" spans="2:8" x14ac:dyDescent="0.2">
      <c r="B6" s="199"/>
      <c r="C6" s="200"/>
      <c r="D6" s="201"/>
      <c r="E6" s="201"/>
      <c r="F6" s="192"/>
      <c r="G6" s="192"/>
      <c r="H6" s="202"/>
    </row>
    <row r="7" spans="2:8" x14ac:dyDescent="0.2">
      <c r="B7" s="203"/>
      <c r="C7" s="204"/>
      <c r="D7" s="205"/>
      <c r="E7" s="205"/>
      <c r="F7" s="206"/>
      <c r="G7" s="206"/>
      <c r="H7" s="207"/>
    </row>
    <row r="8" spans="2:8" ht="33.75" customHeight="1" x14ac:dyDescent="0.2">
      <c r="B8" s="430" t="s">
        <v>236</v>
      </c>
      <c r="C8" s="431"/>
      <c r="D8" s="431"/>
      <c r="E8" s="431"/>
      <c r="F8" s="431"/>
      <c r="G8" s="431"/>
      <c r="H8" s="499" t="s">
        <v>424</v>
      </c>
    </row>
    <row r="9" spans="2:8" x14ac:dyDescent="0.2">
      <c r="B9" s="427"/>
      <c r="C9" s="428"/>
      <c r="D9" s="428"/>
      <c r="E9" s="428"/>
      <c r="F9" s="428"/>
      <c r="G9" s="428"/>
      <c r="H9" s="429"/>
    </row>
    <row r="10" spans="2:8" x14ac:dyDescent="0.2">
      <c r="B10" s="432" t="s">
        <v>406</v>
      </c>
      <c r="C10" s="433"/>
      <c r="D10" s="433"/>
      <c r="E10" s="433"/>
      <c r="F10" s="433"/>
      <c r="G10" s="433"/>
      <c r="H10" s="434"/>
    </row>
    <row r="11" spans="2:8" ht="38.25" x14ac:dyDescent="0.2">
      <c r="B11" s="435" t="s">
        <v>179</v>
      </c>
      <c r="C11" s="436"/>
      <c r="D11" s="249" t="s">
        <v>259</v>
      </c>
      <c r="E11" s="437" t="s">
        <v>176</v>
      </c>
      <c r="F11" s="438"/>
      <c r="G11" s="439"/>
      <c r="H11" s="186">
        <f>H16+H23+H31+H38</f>
        <v>0</v>
      </c>
    </row>
    <row r="12" spans="2:8" ht="14.25" x14ac:dyDescent="0.2">
      <c r="B12" s="413"/>
      <c r="C12" s="414"/>
      <c r="D12" s="414"/>
      <c r="E12" s="414"/>
      <c r="F12" s="414"/>
      <c r="G12" s="414"/>
      <c r="H12" s="415"/>
    </row>
    <row r="13" spans="2:8" ht="15.75" x14ac:dyDescent="0.2">
      <c r="B13" s="416" t="s">
        <v>78</v>
      </c>
      <c r="C13" s="417"/>
      <c r="D13" s="417"/>
      <c r="E13" s="417"/>
      <c r="F13" s="417"/>
      <c r="G13" s="417"/>
      <c r="H13" s="418"/>
    </row>
    <row r="14" spans="2:8" x14ac:dyDescent="0.2">
      <c r="B14" s="419" t="s">
        <v>32</v>
      </c>
      <c r="C14" s="419" t="s">
        <v>47</v>
      </c>
      <c r="D14" s="421" t="s">
        <v>48</v>
      </c>
      <c r="E14" s="419" t="s">
        <v>25</v>
      </c>
      <c r="F14" s="423" t="s">
        <v>3</v>
      </c>
      <c r="G14" s="425" t="s">
        <v>49</v>
      </c>
      <c r="H14" s="426"/>
    </row>
    <row r="15" spans="2:8" x14ac:dyDescent="0.2">
      <c r="B15" s="420"/>
      <c r="C15" s="420"/>
      <c r="D15" s="422"/>
      <c r="E15" s="420"/>
      <c r="F15" s="424"/>
      <c r="G15" s="273" t="s">
        <v>50</v>
      </c>
      <c r="H15" s="273" t="s">
        <v>83</v>
      </c>
    </row>
    <row r="16" spans="2:8" ht="26.25" customHeight="1" x14ac:dyDescent="0.2">
      <c r="B16" s="276" t="s">
        <v>51</v>
      </c>
      <c r="C16" s="410" t="s">
        <v>76</v>
      </c>
      <c r="D16" s="411"/>
      <c r="E16" s="411"/>
      <c r="F16" s="411"/>
      <c r="G16" s="412"/>
      <c r="H16" s="187">
        <f>SUM(H17:H22)</f>
        <v>0</v>
      </c>
    </row>
    <row r="17" spans="2:8" ht="45" x14ac:dyDescent="0.2">
      <c r="B17" s="238" t="s">
        <v>44</v>
      </c>
      <c r="C17" s="258" t="s">
        <v>273</v>
      </c>
      <c r="D17" s="239" t="s">
        <v>198</v>
      </c>
      <c r="E17" s="240" t="s">
        <v>35</v>
      </c>
      <c r="F17" s="241">
        <f>(2*3)*7</f>
        <v>42</v>
      </c>
      <c r="G17" s="242"/>
      <c r="H17" s="243">
        <f t="shared" ref="H17:H22" si="0">G17*F17</f>
        <v>0</v>
      </c>
    </row>
    <row r="18" spans="2:8" ht="27" customHeight="1" x14ac:dyDescent="0.2">
      <c r="B18" s="238" t="s">
        <v>45</v>
      </c>
      <c r="C18" s="238" t="s">
        <v>72</v>
      </c>
      <c r="D18" s="239" t="s">
        <v>178</v>
      </c>
      <c r="E18" s="240" t="s">
        <v>211</v>
      </c>
      <c r="F18" s="241">
        <v>6</v>
      </c>
      <c r="G18" s="242"/>
      <c r="H18" s="243">
        <f t="shared" si="0"/>
        <v>0</v>
      </c>
    </row>
    <row r="19" spans="2:8" ht="28.5" customHeight="1" x14ac:dyDescent="0.2">
      <c r="B19" s="238" t="s">
        <v>46</v>
      </c>
      <c r="C19" s="238" t="s">
        <v>73</v>
      </c>
      <c r="D19" s="239" t="s">
        <v>177</v>
      </c>
      <c r="E19" s="240" t="s">
        <v>211</v>
      </c>
      <c r="F19" s="241">
        <v>1</v>
      </c>
      <c r="G19" s="242"/>
      <c r="H19" s="243">
        <f t="shared" si="0"/>
        <v>0</v>
      </c>
    </row>
    <row r="20" spans="2:8" ht="30" x14ac:dyDescent="0.2">
      <c r="B20" s="238" t="s">
        <v>85</v>
      </c>
      <c r="C20" s="238" t="s">
        <v>74</v>
      </c>
      <c r="D20" s="239" t="s">
        <v>175</v>
      </c>
      <c r="E20" s="240" t="s">
        <v>211</v>
      </c>
      <c r="F20" s="241">
        <v>1</v>
      </c>
      <c r="G20" s="242"/>
      <c r="H20" s="243">
        <f t="shared" si="0"/>
        <v>0</v>
      </c>
    </row>
    <row r="21" spans="2:8" ht="39.75" customHeight="1" x14ac:dyDescent="0.2">
      <c r="B21" s="238" t="s">
        <v>86</v>
      </c>
      <c r="C21" s="238" t="s">
        <v>75</v>
      </c>
      <c r="D21" s="239" t="s">
        <v>89</v>
      </c>
      <c r="E21" s="240" t="s">
        <v>29</v>
      </c>
      <c r="F21" s="241">
        <v>12</v>
      </c>
      <c r="G21" s="242"/>
      <c r="H21" s="243">
        <f t="shared" si="0"/>
        <v>0</v>
      </c>
    </row>
    <row r="22" spans="2:8" ht="60" x14ac:dyDescent="0.2">
      <c r="B22" s="238" t="s">
        <v>226</v>
      </c>
      <c r="C22" s="238" t="s">
        <v>227</v>
      </c>
      <c r="D22" s="239" t="s">
        <v>228</v>
      </c>
      <c r="E22" s="240" t="s">
        <v>29</v>
      </c>
      <c r="F22" s="241">
        <v>12</v>
      </c>
      <c r="G22" s="242"/>
      <c r="H22" s="243">
        <f t="shared" si="0"/>
        <v>0</v>
      </c>
    </row>
    <row r="23" spans="2:8" ht="27.75" customHeight="1" x14ac:dyDescent="0.2">
      <c r="B23" s="276" t="s">
        <v>52</v>
      </c>
      <c r="C23" s="410" t="s">
        <v>180</v>
      </c>
      <c r="D23" s="411"/>
      <c r="E23" s="411"/>
      <c r="F23" s="411"/>
      <c r="G23" s="412"/>
      <c r="H23" s="187">
        <f>H24</f>
        <v>0</v>
      </c>
    </row>
    <row r="24" spans="2:8" ht="15.75" x14ac:dyDescent="0.2">
      <c r="B24" s="272" t="s">
        <v>77</v>
      </c>
      <c r="C24" s="387" t="s">
        <v>260</v>
      </c>
      <c r="D24" s="388"/>
      <c r="E24" s="388"/>
      <c r="F24" s="388"/>
      <c r="G24" s="389"/>
      <c r="H24" s="188">
        <f>SUM(H25:H30)</f>
        <v>0</v>
      </c>
    </row>
    <row r="25" spans="2:8" ht="82.5" customHeight="1" x14ac:dyDescent="0.2">
      <c r="B25" s="238" t="s">
        <v>195</v>
      </c>
      <c r="C25" s="238" t="s">
        <v>272</v>
      </c>
      <c r="D25" s="245" t="s">
        <v>370</v>
      </c>
      <c r="E25" s="246" t="s">
        <v>34</v>
      </c>
      <c r="F25" s="242">
        <f>'Dados dos Reservatórios'!L12-F26-F27-F28-F29</f>
        <v>568837.46</v>
      </c>
      <c r="G25" s="241"/>
      <c r="H25" s="243">
        <f>G25*F25</f>
        <v>0</v>
      </c>
    </row>
    <row r="26" spans="2:8" ht="88.5" customHeight="1" x14ac:dyDescent="0.2">
      <c r="B26" s="238" t="s">
        <v>261</v>
      </c>
      <c r="C26" s="258" t="s">
        <v>381</v>
      </c>
      <c r="D26" s="245" t="s">
        <v>380</v>
      </c>
      <c r="E26" s="246" t="s">
        <v>34</v>
      </c>
      <c r="F26" s="242">
        <f>'Dados dos Reservatórios'!O8</f>
        <v>5407.67</v>
      </c>
      <c r="G26" s="241"/>
      <c r="H26" s="243">
        <f>G26*F26</f>
        <v>0</v>
      </c>
    </row>
    <row r="27" spans="2:8" ht="86.25" customHeight="1" x14ac:dyDescent="0.2">
      <c r="B27" s="238" t="s">
        <v>369</v>
      </c>
      <c r="C27" s="258" t="s">
        <v>372</v>
      </c>
      <c r="D27" s="245" t="s">
        <v>371</v>
      </c>
      <c r="E27" s="246" t="s">
        <v>34</v>
      </c>
      <c r="F27" s="242">
        <f>'Dados dos Reservatórios'!O10+'Dados dos Reservatórios'!O11</f>
        <v>22702.17</v>
      </c>
      <c r="G27" s="241"/>
      <c r="H27" s="243">
        <f>G27*F27</f>
        <v>0</v>
      </c>
    </row>
    <row r="28" spans="2:8" ht="88.5" customHeight="1" x14ac:dyDescent="0.2">
      <c r="B28" s="238" t="s">
        <v>377</v>
      </c>
      <c r="C28" s="258" t="s">
        <v>374</v>
      </c>
      <c r="D28" s="245" t="s">
        <v>373</v>
      </c>
      <c r="E28" s="246" t="s">
        <v>34</v>
      </c>
      <c r="F28" s="242">
        <f>'Dados dos Reservatórios'!O7</f>
        <v>6224.1</v>
      </c>
      <c r="G28" s="241"/>
      <c r="H28" s="243">
        <f>G28*F28</f>
        <v>0</v>
      </c>
    </row>
    <row r="29" spans="2:8" ht="90" customHeight="1" x14ac:dyDescent="0.2">
      <c r="B29" s="238" t="s">
        <v>378</v>
      </c>
      <c r="C29" s="258" t="s">
        <v>375</v>
      </c>
      <c r="D29" s="245" t="s">
        <v>376</v>
      </c>
      <c r="E29" s="246" t="s">
        <v>34</v>
      </c>
      <c r="F29" s="242">
        <f>'Dados dos Reservatórios'!O6</f>
        <v>807.6</v>
      </c>
      <c r="G29" s="241"/>
      <c r="H29" s="243">
        <f>G29*F29</f>
        <v>0</v>
      </c>
    </row>
    <row r="30" spans="2:8" ht="60" x14ac:dyDescent="0.2">
      <c r="B30" s="238" t="s">
        <v>379</v>
      </c>
      <c r="C30" s="258" t="s">
        <v>318</v>
      </c>
      <c r="D30" s="245" t="s">
        <v>357</v>
      </c>
      <c r="E30" s="246" t="s">
        <v>34</v>
      </c>
      <c r="F30" s="242">
        <f>'Dados dos Reservatórios'!M12 + 'Dados dos Reservatórios'!O12</f>
        <v>188500.34</v>
      </c>
      <c r="G30" s="241"/>
      <c r="H30" s="243">
        <f t="shared" ref="H30" si="1">G30*F30</f>
        <v>0</v>
      </c>
    </row>
    <row r="31" spans="2:8" ht="28.5" customHeight="1" x14ac:dyDescent="0.2">
      <c r="B31" s="276" t="s">
        <v>262</v>
      </c>
      <c r="C31" s="410" t="s">
        <v>263</v>
      </c>
      <c r="D31" s="411"/>
      <c r="E31" s="411"/>
      <c r="F31" s="411"/>
      <c r="G31" s="412"/>
      <c r="H31" s="187">
        <f>H32</f>
        <v>0</v>
      </c>
    </row>
    <row r="32" spans="2:8" ht="15.75" x14ac:dyDescent="0.2">
      <c r="B32" s="272" t="s">
        <v>264</v>
      </c>
      <c r="C32" s="387" t="s">
        <v>260</v>
      </c>
      <c r="D32" s="388"/>
      <c r="E32" s="388"/>
      <c r="F32" s="388"/>
      <c r="G32" s="389"/>
      <c r="H32" s="188">
        <f>SUM(H33:H37)</f>
        <v>0</v>
      </c>
    </row>
    <row r="33" spans="2:8" ht="57" customHeight="1" x14ac:dyDescent="0.2">
      <c r="B33" s="238" t="s">
        <v>265</v>
      </c>
      <c r="C33" s="238" t="s">
        <v>279</v>
      </c>
      <c r="D33" s="245" t="s">
        <v>280</v>
      </c>
      <c r="E33" s="246" t="s">
        <v>35</v>
      </c>
      <c r="F33" s="242">
        <f>'Dados dos Reservatórios'!J12</f>
        <v>101651.15</v>
      </c>
      <c r="G33" s="242"/>
      <c r="H33" s="243">
        <f>G33*F33</f>
        <v>0</v>
      </c>
    </row>
    <row r="34" spans="2:8" ht="67.5" customHeight="1" x14ac:dyDescent="0.2">
      <c r="B34" s="238" t="s">
        <v>266</v>
      </c>
      <c r="C34" s="258" t="s">
        <v>217</v>
      </c>
      <c r="D34" s="245" t="s">
        <v>405</v>
      </c>
      <c r="E34" s="246" t="s">
        <v>34</v>
      </c>
      <c r="F34" s="242">
        <f>'Dados dos Reservatórios'!J12*0.03</f>
        <v>3049.53</v>
      </c>
      <c r="G34" s="241"/>
      <c r="H34" s="243">
        <f t="shared" ref="H34:H37" si="2">G34*F34</f>
        <v>0</v>
      </c>
    </row>
    <row r="35" spans="2:8" ht="37.5" customHeight="1" x14ac:dyDescent="0.2">
      <c r="B35" s="238" t="s">
        <v>305</v>
      </c>
      <c r="C35" s="258" t="s">
        <v>309</v>
      </c>
      <c r="D35" s="245" t="s">
        <v>403</v>
      </c>
      <c r="E35" s="246" t="s">
        <v>34</v>
      </c>
      <c r="F35" s="242">
        <f>'Dados dos Reservatórios'!N12*0.4*0.6*2</f>
        <v>4299.41</v>
      </c>
      <c r="G35" s="241"/>
      <c r="H35" s="243">
        <f t="shared" si="2"/>
        <v>0</v>
      </c>
    </row>
    <row r="36" spans="2:8" ht="36.75" customHeight="1" x14ac:dyDescent="0.2">
      <c r="B36" s="238" t="s">
        <v>308</v>
      </c>
      <c r="C36" s="258" t="s">
        <v>320</v>
      </c>
      <c r="D36" s="245" t="s">
        <v>327</v>
      </c>
      <c r="E36" s="246" t="s">
        <v>34</v>
      </c>
      <c r="F36" s="242">
        <f>F35-F37</f>
        <v>3493.27</v>
      </c>
      <c r="G36" s="241"/>
      <c r="H36" s="243">
        <f t="shared" si="2"/>
        <v>0</v>
      </c>
    </row>
    <row r="37" spans="2:8" ht="53.25" customHeight="1" x14ac:dyDescent="0.2">
      <c r="B37" s="238" t="s">
        <v>319</v>
      </c>
      <c r="C37" s="258" t="s">
        <v>217</v>
      </c>
      <c r="D37" s="245" t="s">
        <v>404</v>
      </c>
      <c r="E37" s="246" t="s">
        <v>34</v>
      </c>
      <c r="F37" s="242">
        <f>'Dados dos Reservatórios'!N12*0.3*0.3</f>
        <v>806.14</v>
      </c>
      <c r="G37" s="241"/>
      <c r="H37" s="243">
        <f t="shared" si="2"/>
        <v>0</v>
      </c>
    </row>
    <row r="38" spans="2:8" ht="27.75" customHeight="1" x14ac:dyDescent="0.2">
      <c r="B38" s="276" t="s">
        <v>267</v>
      </c>
      <c r="C38" s="410" t="s">
        <v>270</v>
      </c>
      <c r="D38" s="411"/>
      <c r="E38" s="411"/>
      <c r="F38" s="411"/>
      <c r="G38" s="412"/>
      <c r="H38" s="187">
        <f>H39</f>
        <v>0</v>
      </c>
    </row>
    <row r="39" spans="2:8" ht="15.75" x14ac:dyDescent="0.2">
      <c r="B39" s="272" t="s">
        <v>268</v>
      </c>
      <c r="C39" s="387" t="s">
        <v>260</v>
      </c>
      <c r="D39" s="388"/>
      <c r="E39" s="388"/>
      <c r="F39" s="388"/>
      <c r="G39" s="389"/>
      <c r="H39" s="188">
        <f>SUM(H40:H42)</f>
        <v>0</v>
      </c>
    </row>
    <row r="40" spans="2:8" ht="87" customHeight="1" x14ac:dyDescent="0.2">
      <c r="B40" s="238" t="s">
        <v>269</v>
      </c>
      <c r="C40" s="258" t="s">
        <v>271</v>
      </c>
      <c r="D40" s="245" t="s">
        <v>274</v>
      </c>
      <c r="E40" s="246" t="s">
        <v>38</v>
      </c>
      <c r="F40" s="242">
        <f>'Dados dos Reservatórios'!N12</f>
        <v>8957.1</v>
      </c>
      <c r="G40" s="241"/>
      <c r="H40" s="243">
        <f>G40*F40</f>
        <v>0</v>
      </c>
    </row>
    <row r="41" spans="2:8" ht="114.75" customHeight="1" x14ac:dyDescent="0.2">
      <c r="B41" s="238" t="s">
        <v>329</v>
      </c>
      <c r="C41" s="258" t="s">
        <v>306</v>
      </c>
      <c r="D41" s="245" t="s">
        <v>390</v>
      </c>
      <c r="E41" s="240" t="s">
        <v>211</v>
      </c>
      <c r="F41" s="242">
        <v>6</v>
      </c>
      <c r="G41" s="241"/>
      <c r="H41" s="243">
        <f>G41*F41</f>
        <v>0</v>
      </c>
    </row>
    <row r="42" spans="2:8" ht="64.5" customHeight="1" x14ac:dyDescent="0.2">
      <c r="B42" s="238" t="s">
        <v>360</v>
      </c>
      <c r="C42" s="258" t="s">
        <v>361</v>
      </c>
      <c r="D42" s="268" t="s">
        <v>367</v>
      </c>
      <c r="E42" s="240" t="s">
        <v>211</v>
      </c>
      <c r="F42" s="242">
        <v>6</v>
      </c>
      <c r="G42" s="241"/>
      <c r="H42" s="243">
        <f>G42*F42</f>
        <v>0</v>
      </c>
    </row>
  </sheetData>
  <mergeCells count="20">
    <mergeCell ref="B9:H9"/>
    <mergeCell ref="B8:G8"/>
    <mergeCell ref="B10:H10"/>
    <mergeCell ref="B11:C11"/>
    <mergeCell ref="E11:G11"/>
    <mergeCell ref="C38:G38"/>
    <mergeCell ref="C39:G39"/>
    <mergeCell ref="B12:H12"/>
    <mergeCell ref="B13:H13"/>
    <mergeCell ref="B14:B15"/>
    <mergeCell ref="C14:C15"/>
    <mergeCell ref="D14:D15"/>
    <mergeCell ref="E14:E15"/>
    <mergeCell ref="F14:F15"/>
    <mergeCell ref="G14:H14"/>
    <mergeCell ref="C32:G32"/>
    <mergeCell ref="C16:G16"/>
    <mergeCell ref="C23:G23"/>
    <mergeCell ref="C24:G24"/>
    <mergeCell ref="C31:G31"/>
  </mergeCells>
  <printOptions horizontalCentered="1"/>
  <pageMargins left="0" right="0" top="0.19685039370078741" bottom="0.19685039370078741" header="7.874015748031496E-2" footer="0"/>
  <pageSetup paperSize="9" scale="44" fitToHeight="8" orientation="portrait" verticalDpi="598" r:id="rId1"/>
  <headerFooter alignWithMargins="0"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48"/>
  <sheetViews>
    <sheetView view="pageBreakPreview" zoomScale="70" zoomScaleNormal="100" zoomScaleSheetLayoutView="70" workbookViewId="0">
      <selection activeCell="G37" sqref="G37"/>
    </sheetView>
  </sheetViews>
  <sheetFormatPr defaultRowHeight="12.75" x14ac:dyDescent="0.2"/>
  <cols>
    <col min="1" max="1" width="1.85546875" style="129" customWidth="1"/>
    <col min="2" max="2" width="6.28515625" style="129" customWidth="1"/>
    <col min="3" max="3" width="48.42578125" style="129" customWidth="1"/>
    <col min="4" max="4" width="20.140625" style="129" customWidth="1"/>
    <col min="5" max="5" width="12.42578125" style="129" customWidth="1"/>
    <col min="6" max="6" width="57.5703125" style="129" customWidth="1"/>
    <col min="7" max="7" width="17.5703125" style="129" customWidth="1"/>
    <col min="8" max="8" width="26" style="129" customWidth="1"/>
    <col min="9" max="9" width="1.7109375" style="129" customWidth="1"/>
    <col min="10" max="256" width="9.140625" style="129"/>
    <col min="257" max="257" width="1.85546875" style="129" customWidth="1"/>
    <col min="258" max="258" width="6.28515625" style="129" customWidth="1"/>
    <col min="259" max="259" width="40.140625" style="129" customWidth="1"/>
    <col min="260" max="260" width="20.140625" style="129" customWidth="1"/>
    <col min="261" max="261" width="12.42578125" style="129" customWidth="1"/>
    <col min="262" max="262" width="58.85546875" style="129" bestFit="1" customWidth="1"/>
    <col min="263" max="263" width="21.28515625" style="129" customWidth="1"/>
    <col min="264" max="264" width="19.7109375" style="129" customWidth="1"/>
    <col min="265" max="265" width="3.42578125" style="129" customWidth="1"/>
    <col min="266" max="512" width="9.140625" style="129"/>
    <col min="513" max="513" width="1.85546875" style="129" customWidth="1"/>
    <col min="514" max="514" width="6.28515625" style="129" customWidth="1"/>
    <col min="515" max="515" width="40.140625" style="129" customWidth="1"/>
    <col min="516" max="516" width="20.140625" style="129" customWidth="1"/>
    <col min="517" max="517" width="12.42578125" style="129" customWidth="1"/>
    <col min="518" max="518" width="58.85546875" style="129" bestFit="1" customWidth="1"/>
    <col min="519" max="519" width="21.28515625" style="129" customWidth="1"/>
    <col min="520" max="520" width="19.7109375" style="129" customWidth="1"/>
    <col min="521" max="521" width="3.42578125" style="129" customWidth="1"/>
    <col min="522" max="768" width="9.140625" style="129"/>
    <col min="769" max="769" width="1.85546875" style="129" customWidth="1"/>
    <col min="770" max="770" width="6.28515625" style="129" customWidth="1"/>
    <col min="771" max="771" width="40.140625" style="129" customWidth="1"/>
    <col min="772" max="772" width="20.140625" style="129" customWidth="1"/>
    <col min="773" max="773" width="12.42578125" style="129" customWidth="1"/>
    <col min="774" max="774" width="58.85546875" style="129" bestFit="1" customWidth="1"/>
    <col min="775" max="775" width="21.28515625" style="129" customWidth="1"/>
    <col min="776" max="776" width="19.7109375" style="129" customWidth="1"/>
    <col min="777" max="777" width="3.42578125" style="129" customWidth="1"/>
    <col min="778" max="1024" width="9.140625" style="129"/>
    <col min="1025" max="1025" width="1.85546875" style="129" customWidth="1"/>
    <col min="1026" max="1026" width="6.28515625" style="129" customWidth="1"/>
    <col min="1027" max="1027" width="40.140625" style="129" customWidth="1"/>
    <col min="1028" max="1028" width="20.140625" style="129" customWidth="1"/>
    <col min="1029" max="1029" width="12.42578125" style="129" customWidth="1"/>
    <col min="1030" max="1030" width="58.85546875" style="129" bestFit="1" customWidth="1"/>
    <col min="1031" max="1031" width="21.28515625" style="129" customWidth="1"/>
    <col min="1032" max="1032" width="19.7109375" style="129" customWidth="1"/>
    <col min="1033" max="1033" width="3.42578125" style="129" customWidth="1"/>
    <col min="1034" max="1280" width="9.140625" style="129"/>
    <col min="1281" max="1281" width="1.85546875" style="129" customWidth="1"/>
    <col min="1282" max="1282" width="6.28515625" style="129" customWidth="1"/>
    <col min="1283" max="1283" width="40.140625" style="129" customWidth="1"/>
    <col min="1284" max="1284" width="20.140625" style="129" customWidth="1"/>
    <col min="1285" max="1285" width="12.42578125" style="129" customWidth="1"/>
    <col min="1286" max="1286" width="58.85546875" style="129" bestFit="1" customWidth="1"/>
    <col min="1287" max="1287" width="21.28515625" style="129" customWidth="1"/>
    <col min="1288" max="1288" width="19.7109375" style="129" customWidth="1"/>
    <col min="1289" max="1289" width="3.42578125" style="129" customWidth="1"/>
    <col min="1290" max="1536" width="9.140625" style="129"/>
    <col min="1537" max="1537" width="1.85546875" style="129" customWidth="1"/>
    <col min="1538" max="1538" width="6.28515625" style="129" customWidth="1"/>
    <col min="1539" max="1539" width="40.140625" style="129" customWidth="1"/>
    <col min="1540" max="1540" width="20.140625" style="129" customWidth="1"/>
    <col min="1541" max="1541" width="12.42578125" style="129" customWidth="1"/>
    <col min="1542" max="1542" width="58.85546875" style="129" bestFit="1" customWidth="1"/>
    <col min="1543" max="1543" width="21.28515625" style="129" customWidth="1"/>
    <col min="1544" max="1544" width="19.7109375" style="129" customWidth="1"/>
    <col min="1545" max="1545" width="3.42578125" style="129" customWidth="1"/>
    <col min="1546" max="1792" width="9.140625" style="129"/>
    <col min="1793" max="1793" width="1.85546875" style="129" customWidth="1"/>
    <col min="1794" max="1794" width="6.28515625" style="129" customWidth="1"/>
    <col min="1795" max="1795" width="40.140625" style="129" customWidth="1"/>
    <col min="1796" max="1796" width="20.140625" style="129" customWidth="1"/>
    <col min="1797" max="1797" width="12.42578125" style="129" customWidth="1"/>
    <col min="1798" max="1798" width="58.85546875" style="129" bestFit="1" customWidth="1"/>
    <col min="1799" max="1799" width="21.28515625" style="129" customWidth="1"/>
    <col min="1800" max="1800" width="19.7109375" style="129" customWidth="1"/>
    <col min="1801" max="1801" width="3.42578125" style="129" customWidth="1"/>
    <col min="1802" max="2048" width="9.140625" style="129"/>
    <col min="2049" max="2049" width="1.85546875" style="129" customWidth="1"/>
    <col min="2050" max="2050" width="6.28515625" style="129" customWidth="1"/>
    <col min="2051" max="2051" width="40.140625" style="129" customWidth="1"/>
    <col min="2052" max="2052" width="20.140625" style="129" customWidth="1"/>
    <col min="2053" max="2053" width="12.42578125" style="129" customWidth="1"/>
    <col min="2054" max="2054" width="58.85546875" style="129" bestFit="1" customWidth="1"/>
    <col min="2055" max="2055" width="21.28515625" style="129" customWidth="1"/>
    <col min="2056" max="2056" width="19.7109375" style="129" customWidth="1"/>
    <col min="2057" max="2057" width="3.42578125" style="129" customWidth="1"/>
    <col min="2058" max="2304" width="9.140625" style="129"/>
    <col min="2305" max="2305" width="1.85546875" style="129" customWidth="1"/>
    <col min="2306" max="2306" width="6.28515625" style="129" customWidth="1"/>
    <col min="2307" max="2307" width="40.140625" style="129" customWidth="1"/>
    <col min="2308" max="2308" width="20.140625" style="129" customWidth="1"/>
    <col min="2309" max="2309" width="12.42578125" style="129" customWidth="1"/>
    <col min="2310" max="2310" width="58.85546875" style="129" bestFit="1" customWidth="1"/>
    <col min="2311" max="2311" width="21.28515625" style="129" customWidth="1"/>
    <col min="2312" max="2312" width="19.7109375" style="129" customWidth="1"/>
    <col min="2313" max="2313" width="3.42578125" style="129" customWidth="1"/>
    <col min="2314" max="2560" width="9.140625" style="129"/>
    <col min="2561" max="2561" width="1.85546875" style="129" customWidth="1"/>
    <col min="2562" max="2562" width="6.28515625" style="129" customWidth="1"/>
    <col min="2563" max="2563" width="40.140625" style="129" customWidth="1"/>
    <col min="2564" max="2564" width="20.140625" style="129" customWidth="1"/>
    <col min="2565" max="2565" width="12.42578125" style="129" customWidth="1"/>
    <col min="2566" max="2566" width="58.85546875" style="129" bestFit="1" customWidth="1"/>
    <col min="2567" max="2567" width="21.28515625" style="129" customWidth="1"/>
    <col min="2568" max="2568" width="19.7109375" style="129" customWidth="1"/>
    <col min="2569" max="2569" width="3.42578125" style="129" customWidth="1"/>
    <col min="2570" max="2816" width="9.140625" style="129"/>
    <col min="2817" max="2817" width="1.85546875" style="129" customWidth="1"/>
    <col min="2818" max="2818" width="6.28515625" style="129" customWidth="1"/>
    <col min="2819" max="2819" width="40.140625" style="129" customWidth="1"/>
    <col min="2820" max="2820" width="20.140625" style="129" customWidth="1"/>
    <col min="2821" max="2821" width="12.42578125" style="129" customWidth="1"/>
    <col min="2822" max="2822" width="58.85546875" style="129" bestFit="1" customWidth="1"/>
    <col min="2823" max="2823" width="21.28515625" style="129" customWidth="1"/>
    <col min="2824" max="2824" width="19.7109375" style="129" customWidth="1"/>
    <col min="2825" max="2825" width="3.42578125" style="129" customWidth="1"/>
    <col min="2826" max="3072" width="9.140625" style="129"/>
    <col min="3073" max="3073" width="1.85546875" style="129" customWidth="1"/>
    <col min="3074" max="3074" width="6.28515625" style="129" customWidth="1"/>
    <col min="3075" max="3075" width="40.140625" style="129" customWidth="1"/>
    <col min="3076" max="3076" width="20.140625" style="129" customWidth="1"/>
    <col min="3077" max="3077" width="12.42578125" style="129" customWidth="1"/>
    <col min="3078" max="3078" width="58.85546875" style="129" bestFit="1" customWidth="1"/>
    <col min="3079" max="3079" width="21.28515625" style="129" customWidth="1"/>
    <col min="3080" max="3080" width="19.7109375" style="129" customWidth="1"/>
    <col min="3081" max="3081" width="3.42578125" style="129" customWidth="1"/>
    <col min="3082" max="3328" width="9.140625" style="129"/>
    <col min="3329" max="3329" width="1.85546875" style="129" customWidth="1"/>
    <col min="3330" max="3330" width="6.28515625" style="129" customWidth="1"/>
    <col min="3331" max="3331" width="40.140625" style="129" customWidth="1"/>
    <col min="3332" max="3332" width="20.140625" style="129" customWidth="1"/>
    <col min="3333" max="3333" width="12.42578125" style="129" customWidth="1"/>
    <col min="3334" max="3334" width="58.85546875" style="129" bestFit="1" customWidth="1"/>
    <col min="3335" max="3335" width="21.28515625" style="129" customWidth="1"/>
    <col min="3336" max="3336" width="19.7109375" style="129" customWidth="1"/>
    <col min="3337" max="3337" width="3.42578125" style="129" customWidth="1"/>
    <col min="3338" max="3584" width="9.140625" style="129"/>
    <col min="3585" max="3585" width="1.85546875" style="129" customWidth="1"/>
    <col min="3586" max="3586" width="6.28515625" style="129" customWidth="1"/>
    <col min="3587" max="3587" width="40.140625" style="129" customWidth="1"/>
    <col min="3588" max="3588" width="20.140625" style="129" customWidth="1"/>
    <col min="3589" max="3589" width="12.42578125" style="129" customWidth="1"/>
    <col min="3590" max="3590" width="58.85546875" style="129" bestFit="1" customWidth="1"/>
    <col min="3591" max="3591" width="21.28515625" style="129" customWidth="1"/>
    <col min="3592" max="3592" width="19.7109375" style="129" customWidth="1"/>
    <col min="3593" max="3593" width="3.42578125" style="129" customWidth="1"/>
    <col min="3594" max="3840" width="9.140625" style="129"/>
    <col min="3841" max="3841" width="1.85546875" style="129" customWidth="1"/>
    <col min="3842" max="3842" width="6.28515625" style="129" customWidth="1"/>
    <col min="3843" max="3843" width="40.140625" style="129" customWidth="1"/>
    <col min="3844" max="3844" width="20.140625" style="129" customWidth="1"/>
    <col min="3845" max="3845" width="12.42578125" style="129" customWidth="1"/>
    <col min="3846" max="3846" width="58.85546875" style="129" bestFit="1" customWidth="1"/>
    <col min="3847" max="3847" width="21.28515625" style="129" customWidth="1"/>
    <col min="3848" max="3848" width="19.7109375" style="129" customWidth="1"/>
    <col min="3849" max="3849" width="3.42578125" style="129" customWidth="1"/>
    <col min="3850" max="4096" width="9.140625" style="129"/>
    <col min="4097" max="4097" width="1.85546875" style="129" customWidth="1"/>
    <col min="4098" max="4098" width="6.28515625" style="129" customWidth="1"/>
    <col min="4099" max="4099" width="40.140625" style="129" customWidth="1"/>
    <col min="4100" max="4100" width="20.140625" style="129" customWidth="1"/>
    <col min="4101" max="4101" width="12.42578125" style="129" customWidth="1"/>
    <col min="4102" max="4102" width="58.85546875" style="129" bestFit="1" customWidth="1"/>
    <col min="4103" max="4103" width="21.28515625" style="129" customWidth="1"/>
    <col min="4104" max="4104" width="19.7109375" style="129" customWidth="1"/>
    <col min="4105" max="4105" width="3.42578125" style="129" customWidth="1"/>
    <col min="4106" max="4352" width="9.140625" style="129"/>
    <col min="4353" max="4353" width="1.85546875" style="129" customWidth="1"/>
    <col min="4354" max="4354" width="6.28515625" style="129" customWidth="1"/>
    <col min="4355" max="4355" width="40.140625" style="129" customWidth="1"/>
    <col min="4356" max="4356" width="20.140625" style="129" customWidth="1"/>
    <col min="4357" max="4357" width="12.42578125" style="129" customWidth="1"/>
    <col min="4358" max="4358" width="58.85546875" style="129" bestFit="1" customWidth="1"/>
    <col min="4359" max="4359" width="21.28515625" style="129" customWidth="1"/>
    <col min="4360" max="4360" width="19.7109375" style="129" customWidth="1"/>
    <col min="4361" max="4361" width="3.42578125" style="129" customWidth="1"/>
    <col min="4362" max="4608" width="9.140625" style="129"/>
    <col min="4609" max="4609" width="1.85546875" style="129" customWidth="1"/>
    <col min="4610" max="4610" width="6.28515625" style="129" customWidth="1"/>
    <col min="4611" max="4611" width="40.140625" style="129" customWidth="1"/>
    <col min="4612" max="4612" width="20.140625" style="129" customWidth="1"/>
    <col min="4613" max="4613" width="12.42578125" style="129" customWidth="1"/>
    <col min="4614" max="4614" width="58.85546875" style="129" bestFit="1" customWidth="1"/>
    <col min="4615" max="4615" width="21.28515625" style="129" customWidth="1"/>
    <col min="4616" max="4616" width="19.7109375" style="129" customWidth="1"/>
    <col min="4617" max="4617" width="3.42578125" style="129" customWidth="1"/>
    <col min="4618" max="4864" width="9.140625" style="129"/>
    <col min="4865" max="4865" width="1.85546875" style="129" customWidth="1"/>
    <col min="4866" max="4866" width="6.28515625" style="129" customWidth="1"/>
    <col min="4867" max="4867" width="40.140625" style="129" customWidth="1"/>
    <col min="4868" max="4868" width="20.140625" style="129" customWidth="1"/>
    <col min="4869" max="4869" width="12.42578125" style="129" customWidth="1"/>
    <col min="4870" max="4870" width="58.85546875" style="129" bestFit="1" customWidth="1"/>
    <col min="4871" max="4871" width="21.28515625" style="129" customWidth="1"/>
    <col min="4872" max="4872" width="19.7109375" style="129" customWidth="1"/>
    <col min="4873" max="4873" width="3.42578125" style="129" customWidth="1"/>
    <col min="4874" max="5120" width="9.140625" style="129"/>
    <col min="5121" max="5121" width="1.85546875" style="129" customWidth="1"/>
    <col min="5122" max="5122" width="6.28515625" style="129" customWidth="1"/>
    <col min="5123" max="5123" width="40.140625" style="129" customWidth="1"/>
    <col min="5124" max="5124" width="20.140625" style="129" customWidth="1"/>
    <col min="5125" max="5125" width="12.42578125" style="129" customWidth="1"/>
    <col min="5126" max="5126" width="58.85546875" style="129" bestFit="1" customWidth="1"/>
    <col min="5127" max="5127" width="21.28515625" style="129" customWidth="1"/>
    <col min="5128" max="5128" width="19.7109375" style="129" customWidth="1"/>
    <col min="5129" max="5129" width="3.42578125" style="129" customWidth="1"/>
    <col min="5130" max="5376" width="9.140625" style="129"/>
    <col min="5377" max="5377" width="1.85546875" style="129" customWidth="1"/>
    <col min="5378" max="5378" width="6.28515625" style="129" customWidth="1"/>
    <col min="5379" max="5379" width="40.140625" style="129" customWidth="1"/>
    <col min="5380" max="5380" width="20.140625" style="129" customWidth="1"/>
    <col min="5381" max="5381" width="12.42578125" style="129" customWidth="1"/>
    <col min="5382" max="5382" width="58.85546875" style="129" bestFit="1" customWidth="1"/>
    <col min="5383" max="5383" width="21.28515625" style="129" customWidth="1"/>
    <col min="5384" max="5384" width="19.7109375" style="129" customWidth="1"/>
    <col min="5385" max="5385" width="3.42578125" style="129" customWidth="1"/>
    <col min="5386" max="5632" width="9.140625" style="129"/>
    <col min="5633" max="5633" width="1.85546875" style="129" customWidth="1"/>
    <col min="5634" max="5634" width="6.28515625" style="129" customWidth="1"/>
    <col min="5635" max="5635" width="40.140625" style="129" customWidth="1"/>
    <col min="5636" max="5636" width="20.140625" style="129" customWidth="1"/>
    <col min="5637" max="5637" width="12.42578125" style="129" customWidth="1"/>
    <col min="5638" max="5638" width="58.85546875" style="129" bestFit="1" customWidth="1"/>
    <col min="5639" max="5639" width="21.28515625" style="129" customWidth="1"/>
    <col min="5640" max="5640" width="19.7109375" style="129" customWidth="1"/>
    <col min="5641" max="5641" width="3.42578125" style="129" customWidth="1"/>
    <col min="5642" max="5888" width="9.140625" style="129"/>
    <col min="5889" max="5889" width="1.85546875" style="129" customWidth="1"/>
    <col min="5890" max="5890" width="6.28515625" style="129" customWidth="1"/>
    <col min="5891" max="5891" width="40.140625" style="129" customWidth="1"/>
    <col min="5892" max="5892" width="20.140625" style="129" customWidth="1"/>
    <col min="5893" max="5893" width="12.42578125" style="129" customWidth="1"/>
    <col min="5894" max="5894" width="58.85546875" style="129" bestFit="1" customWidth="1"/>
    <col min="5895" max="5895" width="21.28515625" style="129" customWidth="1"/>
    <col min="5896" max="5896" width="19.7109375" style="129" customWidth="1"/>
    <col min="5897" max="5897" width="3.42578125" style="129" customWidth="1"/>
    <col min="5898" max="6144" width="9.140625" style="129"/>
    <col min="6145" max="6145" width="1.85546875" style="129" customWidth="1"/>
    <col min="6146" max="6146" width="6.28515625" style="129" customWidth="1"/>
    <col min="6147" max="6147" width="40.140625" style="129" customWidth="1"/>
    <col min="6148" max="6148" width="20.140625" style="129" customWidth="1"/>
    <col min="6149" max="6149" width="12.42578125" style="129" customWidth="1"/>
    <col min="6150" max="6150" width="58.85546875" style="129" bestFit="1" customWidth="1"/>
    <col min="6151" max="6151" width="21.28515625" style="129" customWidth="1"/>
    <col min="6152" max="6152" width="19.7109375" style="129" customWidth="1"/>
    <col min="6153" max="6153" width="3.42578125" style="129" customWidth="1"/>
    <col min="6154" max="6400" width="9.140625" style="129"/>
    <col min="6401" max="6401" width="1.85546875" style="129" customWidth="1"/>
    <col min="6402" max="6402" width="6.28515625" style="129" customWidth="1"/>
    <col min="6403" max="6403" width="40.140625" style="129" customWidth="1"/>
    <col min="6404" max="6404" width="20.140625" style="129" customWidth="1"/>
    <col min="6405" max="6405" width="12.42578125" style="129" customWidth="1"/>
    <col min="6406" max="6406" width="58.85546875" style="129" bestFit="1" customWidth="1"/>
    <col min="6407" max="6407" width="21.28515625" style="129" customWidth="1"/>
    <col min="6408" max="6408" width="19.7109375" style="129" customWidth="1"/>
    <col min="6409" max="6409" width="3.42578125" style="129" customWidth="1"/>
    <col min="6410" max="6656" width="9.140625" style="129"/>
    <col min="6657" max="6657" width="1.85546875" style="129" customWidth="1"/>
    <col min="6658" max="6658" width="6.28515625" style="129" customWidth="1"/>
    <col min="6659" max="6659" width="40.140625" style="129" customWidth="1"/>
    <col min="6660" max="6660" width="20.140625" style="129" customWidth="1"/>
    <col min="6661" max="6661" width="12.42578125" style="129" customWidth="1"/>
    <col min="6662" max="6662" width="58.85546875" style="129" bestFit="1" customWidth="1"/>
    <col min="6663" max="6663" width="21.28515625" style="129" customWidth="1"/>
    <col min="6664" max="6664" width="19.7109375" style="129" customWidth="1"/>
    <col min="6665" max="6665" width="3.42578125" style="129" customWidth="1"/>
    <col min="6666" max="6912" width="9.140625" style="129"/>
    <col min="6913" max="6913" width="1.85546875" style="129" customWidth="1"/>
    <col min="6914" max="6914" width="6.28515625" style="129" customWidth="1"/>
    <col min="6915" max="6915" width="40.140625" style="129" customWidth="1"/>
    <col min="6916" max="6916" width="20.140625" style="129" customWidth="1"/>
    <col min="6917" max="6917" width="12.42578125" style="129" customWidth="1"/>
    <col min="6918" max="6918" width="58.85546875" style="129" bestFit="1" customWidth="1"/>
    <col min="6919" max="6919" width="21.28515625" style="129" customWidth="1"/>
    <col min="6920" max="6920" width="19.7109375" style="129" customWidth="1"/>
    <col min="6921" max="6921" width="3.42578125" style="129" customWidth="1"/>
    <col min="6922" max="7168" width="9.140625" style="129"/>
    <col min="7169" max="7169" width="1.85546875" style="129" customWidth="1"/>
    <col min="7170" max="7170" width="6.28515625" style="129" customWidth="1"/>
    <col min="7171" max="7171" width="40.140625" style="129" customWidth="1"/>
    <col min="7172" max="7172" width="20.140625" style="129" customWidth="1"/>
    <col min="7173" max="7173" width="12.42578125" style="129" customWidth="1"/>
    <col min="7174" max="7174" width="58.85546875" style="129" bestFit="1" customWidth="1"/>
    <col min="7175" max="7175" width="21.28515625" style="129" customWidth="1"/>
    <col min="7176" max="7176" width="19.7109375" style="129" customWidth="1"/>
    <col min="7177" max="7177" width="3.42578125" style="129" customWidth="1"/>
    <col min="7178" max="7424" width="9.140625" style="129"/>
    <col min="7425" max="7425" width="1.85546875" style="129" customWidth="1"/>
    <col min="7426" max="7426" width="6.28515625" style="129" customWidth="1"/>
    <col min="7427" max="7427" width="40.140625" style="129" customWidth="1"/>
    <col min="7428" max="7428" width="20.140625" style="129" customWidth="1"/>
    <col min="7429" max="7429" width="12.42578125" style="129" customWidth="1"/>
    <col min="7430" max="7430" width="58.85546875" style="129" bestFit="1" customWidth="1"/>
    <col min="7431" max="7431" width="21.28515625" style="129" customWidth="1"/>
    <col min="7432" max="7432" width="19.7109375" style="129" customWidth="1"/>
    <col min="7433" max="7433" width="3.42578125" style="129" customWidth="1"/>
    <col min="7434" max="7680" width="9.140625" style="129"/>
    <col min="7681" max="7681" width="1.85546875" style="129" customWidth="1"/>
    <col min="7682" max="7682" width="6.28515625" style="129" customWidth="1"/>
    <col min="7683" max="7683" width="40.140625" style="129" customWidth="1"/>
    <col min="7684" max="7684" width="20.140625" style="129" customWidth="1"/>
    <col min="7685" max="7685" width="12.42578125" style="129" customWidth="1"/>
    <col min="7686" max="7686" width="58.85546875" style="129" bestFit="1" customWidth="1"/>
    <col min="7687" max="7687" width="21.28515625" style="129" customWidth="1"/>
    <col min="7688" max="7688" width="19.7109375" style="129" customWidth="1"/>
    <col min="7689" max="7689" width="3.42578125" style="129" customWidth="1"/>
    <col min="7690" max="7936" width="9.140625" style="129"/>
    <col min="7937" max="7937" width="1.85546875" style="129" customWidth="1"/>
    <col min="7938" max="7938" width="6.28515625" style="129" customWidth="1"/>
    <col min="7939" max="7939" width="40.140625" style="129" customWidth="1"/>
    <col min="7940" max="7940" width="20.140625" style="129" customWidth="1"/>
    <col min="7941" max="7941" width="12.42578125" style="129" customWidth="1"/>
    <col min="7942" max="7942" width="58.85546875" style="129" bestFit="1" customWidth="1"/>
    <col min="7943" max="7943" width="21.28515625" style="129" customWidth="1"/>
    <col min="7944" max="7944" width="19.7109375" style="129" customWidth="1"/>
    <col min="7945" max="7945" width="3.42578125" style="129" customWidth="1"/>
    <col min="7946" max="8192" width="9.140625" style="129"/>
    <col min="8193" max="8193" width="1.85546875" style="129" customWidth="1"/>
    <col min="8194" max="8194" width="6.28515625" style="129" customWidth="1"/>
    <col min="8195" max="8195" width="40.140625" style="129" customWidth="1"/>
    <col min="8196" max="8196" width="20.140625" style="129" customWidth="1"/>
    <col min="8197" max="8197" width="12.42578125" style="129" customWidth="1"/>
    <col min="8198" max="8198" width="58.85546875" style="129" bestFit="1" customWidth="1"/>
    <col min="8199" max="8199" width="21.28515625" style="129" customWidth="1"/>
    <col min="8200" max="8200" width="19.7109375" style="129" customWidth="1"/>
    <col min="8201" max="8201" width="3.42578125" style="129" customWidth="1"/>
    <col min="8202" max="8448" width="9.140625" style="129"/>
    <col min="8449" max="8449" width="1.85546875" style="129" customWidth="1"/>
    <col min="8450" max="8450" width="6.28515625" style="129" customWidth="1"/>
    <col min="8451" max="8451" width="40.140625" style="129" customWidth="1"/>
    <col min="8452" max="8452" width="20.140625" style="129" customWidth="1"/>
    <col min="8453" max="8453" width="12.42578125" style="129" customWidth="1"/>
    <col min="8454" max="8454" width="58.85546875" style="129" bestFit="1" customWidth="1"/>
    <col min="8455" max="8455" width="21.28515625" style="129" customWidth="1"/>
    <col min="8456" max="8456" width="19.7109375" style="129" customWidth="1"/>
    <col min="8457" max="8457" width="3.42578125" style="129" customWidth="1"/>
    <col min="8458" max="8704" width="9.140625" style="129"/>
    <col min="8705" max="8705" width="1.85546875" style="129" customWidth="1"/>
    <col min="8706" max="8706" width="6.28515625" style="129" customWidth="1"/>
    <col min="8707" max="8707" width="40.140625" style="129" customWidth="1"/>
    <col min="8708" max="8708" width="20.140625" style="129" customWidth="1"/>
    <col min="8709" max="8709" width="12.42578125" style="129" customWidth="1"/>
    <col min="8710" max="8710" width="58.85546875" style="129" bestFit="1" customWidth="1"/>
    <col min="8711" max="8711" width="21.28515625" style="129" customWidth="1"/>
    <col min="8712" max="8712" width="19.7109375" style="129" customWidth="1"/>
    <col min="8713" max="8713" width="3.42578125" style="129" customWidth="1"/>
    <col min="8714" max="8960" width="9.140625" style="129"/>
    <col min="8961" max="8961" width="1.85546875" style="129" customWidth="1"/>
    <col min="8962" max="8962" width="6.28515625" style="129" customWidth="1"/>
    <col min="8963" max="8963" width="40.140625" style="129" customWidth="1"/>
    <col min="8964" max="8964" width="20.140625" style="129" customWidth="1"/>
    <col min="8965" max="8965" width="12.42578125" style="129" customWidth="1"/>
    <col min="8966" max="8966" width="58.85546875" style="129" bestFit="1" customWidth="1"/>
    <col min="8967" max="8967" width="21.28515625" style="129" customWidth="1"/>
    <col min="8968" max="8968" width="19.7109375" style="129" customWidth="1"/>
    <col min="8969" max="8969" width="3.42578125" style="129" customWidth="1"/>
    <col min="8970" max="9216" width="9.140625" style="129"/>
    <col min="9217" max="9217" width="1.85546875" style="129" customWidth="1"/>
    <col min="9218" max="9218" width="6.28515625" style="129" customWidth="1"/>
    <col min="9219" max="9219" width="40.140625" style="129" customWidth="1"/>
    <col min="9220" max="9220" width="20.140625" style="129" customWidth="1"/>
    <col min="9221" max="9221" width="12.42578125" style="129" customWidth="1"/>
    <col min="9222" max="9222" width="58.85546875" style="129" bestFit="1" customWidth="1"/>
    <col min="9223" max="9223" width="21.28515625" style="129" customWidth="1"/>
    <col min="9224" max="9224" width="19.7109375" style="129" customWidth="1"/>
    <col min="9225" max="9225" width="3.42578125" style="129" customWidth="1"/>
    <col min="9226" max="9472" width="9.140625" style="129"/>
    <col min="9473" max="9473" width="1.85546875" style="129" customWidth="1"/>
    <col min="9474" max="9474" width="6.28515625" style="129" customWidth="1"/>
    <col min="9475" max="9475" width="40.140625" style="129" customWidth="1"/>
    <col min="9476" max="9476" width="20.140625" style="129" customWidth="1"/>
    <col min="9477" max="9477" width="12.42578125" style="129" customWidth="1"/>
    <col min="9478" max="9478" width="58.85546875" style="129" bestFit="1" customWidth="1"/>
    <col min="9479" max="9479" width="21.28515625" style="129" customWidth="1"/>
    <col min="9480" max="9480" width="19.7109375" style="129" customWidth="1"/>
    <col min="9481" max="9481" width="3.42578125" style="129" customWidth="1"/>
    <col min="9482" max="9728" width="9.140625" style="129"/>
    <col min="9729" max="9729" width="1.85546875" style="129" customWidth="1"/>
    <col min="9730" max="9730" width="6.28515625" style="129" customWidth="1"/>
    <col min="9731" max="9731" width="40.140625" style="129" customWidth="1"/>
    <col min="9732" max="9732" width="20.140625" style="129" customWidth="1"/>
    <col min="9733" max="9733" width="12.42578125" style="129" customWidth="1"/>
    <col min="9734" max="9734" width="58.85546875" style="129" bestFit="1" customWidth="1"/>
    <col min="9735" max="9735" width="21.28515625" style="129" customWidth="1"/>
    <col min="9736" max="9736" width="19.7109375" style="129" customWidth="1"/>
    <col min="9737" max="9737" width="3.42578125" style="129" customWidth="1"/>
    <col min="9738" max="9984" width="9.140625" style="129"/>
    <col min="9985" max="9985" width="1.85546875" style="129" customWidth="1"/>
    <col min="9986" max="9986" width="6.28515625" style="129" customWidth="1"/>
    <col min="9987" max="9987" width="40.140625" style="129" customWidth="1"/>
    <col min="9988" max="9988" width="20.140625" style="129" customWidth="1"/>
    <col min="9989" max="9989" width="12.42578125" style="129" customWidth="1"/>
    <col min="9990" max="9990" width="58.85546875" style="129" bestFit="1" customWidth="1"/>
    <col min="9991" max="9991" width="21.28515625" style="129" customWidth="1"/>
    <col min="9992" max="9992" width="19.7109375" style="129" customWidth="1"/>
    <col min="9993" max="9993" width="3.42578125" style="129" customWidth="1"/>
    <col min="9994" max="10240" width="9.140625" style="129"/>
    <col min="10241" max="10241" width="1.85546875" style="129" customWidth="1"/>
    <col min="10242" max="10242" width="6.28515625" style="129" customWidth="1"/>
    <col min="10243" max="10243" width="40.140625" style="129" customWidth="1"/>
    <col min="10244" max="10244" width="20.140625" style="129" customWidth="1"/>
    <col min="10245" max="10245" width="12.42578125" style="129" customWidth="1"/>
    <col min="10246" max="10246" width="58.85546875" style="129" bestFit="1" customWidth="1"/>
    <col min="10247" max="10247" width="21.28515625" style="129" customWidth="1"/>
    <col min="10248" max="10248" width="19.7109375" style="129" customWidth="1"/>
    <col min="10249" max="10249" width="3.42578125" style="129" customWidth="1"/>
    <col min="10250" max="10496" width="9.140625" style="129"/>
    <col min="10497" max="10497" width="1.85546875" style="129" customWidth="1"/>
    <col min="10498" max="10498" width="6.28515625" style="129" customWidth="1"/>
    <col min="10499" max="10499" width="40.140625" style="129" customWidth="1"/>
    <col min="10500" max="10500" width="20.140625" style="129" customWidth="1"/>
    <col min="10501" max="10501" width="12.42578125" style="129" customWidth="1"/>
    <col min="10502" max="10502" width="58.85546875" style="129" bestFit="1" customWidth="1"/>
    <col min="10503" max="10503" width="21.28515625" style="129" customWidth="1"/>
    <col min="10504" max="10504" width="19.7109375" style="129" customWidth="1"/>
    <col min="10505" max="10505" width="3.42578125" style="129" customWidth="1"/>
    <col min="10506" max="10752" width="9.140625" style="129"/>
    <col min="10753" max="10753" width="1.85546875" style="129" customWidth="1"/>
    <col min="10754" max="10754" width="6.28515625" style="129" customWidth="1"/>
    <col min="10755" max="10755" width="40.140625" style="129" customWidth="1"/>
    <col min="10756" max="10756" width="20.140625" style="129" customWidth="1"/>
    <col min="10757" max="10757" width="12.42578125" style="129" customWidth="1"/>
    <col min="10758" max="10758" width="58.85546875" style="129" bestFit="1" customWidth="1"/>
    <col min="10759" max="10759" width="21.28515625" style="129" customWidth="1"/>
    <col min="10760" max="10760" width="19.7109375" style="129" customWidth="1"/>
    <col min="10761" max="10761" width="3.42578125" style="129" customWidth="1"/>
    <col min="10762" max="11008" width="9.140625" style="129"/>
    <col min="11009" max="11009" width="1.85546875" style="129" customWidth="1"/>
    <col min="11010" max="11010" width="6.28515625" style="129" customWidth="1"/>
    <col min="11011" max="11011" width="40.140625" style="129" customWidth="1"/>
    <col min="11012" max="11012" width="20.140625" style="129" customWidth="1"/>
    <col min="11013" max="11013" width="12.42578125" style="129" customWidth="1"/>
    <col min="11014" max="11014" width="58.85546875" style="129" bestFit="1" customWidth="1"/>
    <col min="11015" max="11015" width="21.28515625" style="129" customWidth="1"/>
    <col min="11016" max="11016" width="19.7109375" style="129" customWidth="1"/>
    <col min="11017" max="11017" width="3.42578125" style="129" customWidth="1"/>
    <col min="11018" max="11264" width="9.140625" style="129"/>
    <col min="11265" max="11265" width="1.85546875" style="129" customWidth="1"/>
    <col min="11266" max="11266" width="6.28515625" style="129" customWidth="1"/>
    <col min="11267" max="11267" width="40.140625" style="129" customWidth="1"/>
    <col min="11268" max="11268" width="20.140625" style="129" customWidth="1"/>
    <col min="11269" max="11269" width="12.42578125" style="129" customWidth="1"/>
    <col min="11270" max="11270" width="58.85546875" style="129" bestFit="1" customWidth="1"/>
    <col min="11271" max="11271" width="21.28515625" style="129" customWidth="1"/>
    <col min="11272" max="11272" width="19.7109375" style="129" customWidth="1"/>
    <col min="11273" max="11273" width="3.42578125" style="129" customWidth="1"/>
    <col min="11274" max="11520" width="9.140625" style="129"/>
    <col min="11521" max="11521" width="1.85546875" style="129" customWidth="1"/>
    <col min="11522" max="11522" width="6.28515625" style="129" customWidth="1"/>
    <col min="11523" max="11523" width="40.140625" style="129" customWidth="1"/>
    <col min="11524" max="11524" width="20.140625" style="129" customWidth="1"/>
    <col min="11525" max="11525" width="12.42578125" style="129" customWidth="1"/>
    <col min="11526" max="11526" width="58.85546875" style="129" bestFit="1" customWidth="1"/>
    <col min="11527" max="11527" width="21.28515625" style="129" customWidth="1"/>
    <col min="11528" max="11528" width="19.7109375" style="129" customWidth="1"/>
    <col min="11529" max="11529" width="3.42578125" style="129" customWidth="1"/>
    <col min="11530" max="11776" width="9.140625" style="129"/>
    <col min="11777" max="11777" width="1.85546875" style="129" customWidth="1"/>
    <col min="11778" max="11778" width="6.28515625" style="129" customWidth="1"/>
    <col min="11779" max="11779" width="40.140625" style="129" customWidth="1"/>
    <col min="11780" max="11780" width="20.140625" style="129" customWidth="1"/>
    <col min="11781" max="11781" width="12.42578125" style="129" customWidth="1"/>
    <col min="11782" max="11782" width="58.85546875" style="129" bestFit="1" customWidth="1"/>
    <col min="11783" max="11783" width="21.28515625" style="129" customWidth="1"/>
    <col min="11784" max="11784" width="19.7109375" style="129" customWidth="1"/>
    <col min="11785" max="11785" width="3.42578125" style="129" customWidth="1"/>
    <col min="11786" max="12032" width="9.140625" style="129"/>
    <col min="12033" max="12033" width="1.85546875" style="129" customWidth="1"/>
    <col min="12034" max="12034" width="6.28515625" style="129" customWidth="1"/>
    <col min="12035" max="12035" width="40.140625" style="129" customWidth="1"/>
    <col min="12036" max="12036" width="20.140625" style="129" customWidth="1"/>
    <col min="12037" max="12037" width="12.42578125" style="129" customWidth="1"/>
    <col min="12038" max="12038" width="58.85546875" style="129" bestFit="1" customWidth="1"/>
    <col min="12039" max="12039" width="21.28515625" style="129" customWidth="1"/>
    <col min="12040" max="12040" width="19.7109375" style="129" customWidth="1"/>
    <col min="12041" max="12041" width="3.42578125" style="129" customWidth="1"/>
    <col min="12042" max="12288" width="9.140625" style="129"/>
    <col min="12289" max="12289" width="1.85546875" style="129" customWidth="1"/>
    <col min="12290" max="12290" width="6.28515625" style="129" customWidth="1"/>
    <col min="12291" max="12291" width="40.140625" style="129" customWidth="1"/>
    <col min="12292" max="12292" width="20.140625" style="129" customWidth="1"/>
    <col min="12293" max="12293" width="12.42578125" style="129" customWidth="1"/>
    <col min="12294" max="12294" width="58.85546875" style="129" bestFit="1" customWidth="1"/>
    <col min="12295" max="12295" width="21.28515625" style="129" customWidth="1"/>
    <col min="12296" max="12296" width="19.7109375" style="129" customWidth="1"/>
    <col min="12297" max="12297" width="3.42578125" style="129" customWidth="1"/>
    <col min="12298" max="12544" width="9.140625" style="129"/>
    <col min="12545" max="12545" width="1.85546875" style="129" customWidth="1"/>
    <col min="12546" max="12546" width="6.28515625" style="129" customWidth="1"/>
    <col min="12547" max="12547" width="40.140625" style="129" customWidth="1"/>
    <col min="12548" max="12548" width="20.140625" style="129" customWidth="1"/>
    <col min="12549" max="12549" width="12.42578125" style="129" customWidth="1"/>
    <col min="12550" max="12550" width="58.85546875" style="129" bestFit="1" customWidth="1"/>
    <col min="12551" max="12551" width="21.28515625" style="129" customWidth="1"/>
    <col min="12552" max="12552" width="19.7109375" style="129" customWidth="1"/>
    <col min="12553" max="12553" width="3.42578125" style="129" customWidth="1"/>
    <col min="12554" max="12800" width="9.140625" style="129"/>
    <col min="12801" max="12801" width="1.85546875" style="129" customWidth="1"/>
    <col min="12802" max="12802" width="6.28515625" style="129" customWidth="1"/>
    <col min="12803" max="12803" width="40.140625" style="129" customWidth="1"/>
    <col min="12804" max="12804" width="20.140625" style="129" customWidth="1"/>
    <col min="12805" max="12805" width="12.42578125" style="129" customWidth="1"/>
    <col min="12806" max="12806" width="58.85546875" style="129" bestFit="1" customWidth="1"/>
    <col min="12807" max="12807" width="21.28515625" style="129" customWidth="1"/>
    <col min="12808" max="12808" width="19.7109375" style="129" customWidth="1"/>
    <col min="12809" max="12809" width="3.42578125" style="129" customWidth="1"/>
    <col min="12810" max="13056" width="9.140625" style="129"/>
    <col min="13057" max="13057" width="1.85546875" style="129" customWidth="1"/>
    <col min="13058" max="13058" width="6.28515625" style="129" customWidth="1"/>
    <col min="13059" max="13059" width="40.140625" style="129" customWidth="1"/>
    <col min="13060" max="13060" width="20.140625" style="129" customWidth="1"/>
    <col min="13061" max="13061" width="12.42578125" style="129" customWidth="1"/>
    <col min="13062" max="13062" width="58.85546875" style="129" bestFit="1" customWidth="1"/>
    <col min="13063" max="13063" width="21.28515625" style="129" customWidth="1"/>
    <col min="13064" max="13064" width="19.7109375" style="129" customWidth="1"/>
    <col min="13065" max="13065" width="3.42578125" style="129" customWidth="1"/>
    <col min="13066" max="13312" width="9.140625" style="129"/>
    <col min="13313" max="13313" width="1.85546875" style="129" customWidth="1"/>
    <col min="13314" max="13314" width="6.28515625" style="129" customWidth="1"/>
    <col min="13315" max="13315" width="40.140625" style="129" customWidth="1"/>
    <col min="13316" max="13316" width="20.140625" style="129" customWidth="1"/>
    <col min="13317" max="13317" width="12.42578125" style="129" customWidth="1"/>
    <col min="13318" max="13318" width="58.85546875" style="129" bestFit="1" customWidth="1"/>
    <col min="13319" max="13319" width="21.28515625" style="129" customWidth="1"/>
    <col min="13320" max="13320" width="19.7109375" style="129" customWidth="1"/>
    <col min="13321" max="13321" width="3.42578125" style="129" customWidth="1"/>
    <col min="13322" max="13568" width="9.140625" style="129"/>
    <col min="13569" max="13569" width="1.85546875" style="129" customWidth="1"/>
    <col min="13570" max="13570" width="6.28515625" style="129" customWidth="1"/>
    <col min="13571" max="13571" width="40.140625" style="129" customWidth="1"/>
    <col min="13572" max="13572" width="20.140625" style="129" customWidth="1"/>
    <col min="13573" max="13573" width="12.42578125" style="129" customWidth="1"/>
    <col min="13574" max="13574" width="58.85546875" style="129" bestFit="1" customWidth="1"/>
    <col min="13575" max="13575" width="21.28515625" style="129" customWidth="1"/>
    <col min="13576" max="13576" width="19.7109375" style="129" customWidth="1"/>
    <col min="13577" max="13577" width="3.42578125" style="129" customWidth="1"/>
    <col min="13578" max="13824" width="9.140625" style="129"/>
    <col min="13825" max="13825" width="1.85546875" style="129" customWidth="1"/>
    <col min="13826" max="13826" width="6.28515625" style="129" customWidth="1"/>
    <col min="13827" max="13827" width="40.140625" style="129" customWidth="1"/>
    <col min="13828" max="13828" width="20.140625" style="129" customWidth="1"/>
    <col min="13829" max="13829" width="12.42578125" style="129" customWidth="1"/>
    <col min="13830" max="13830" width="58.85546875" style="129" bestFit="1" customWidth="1"/>
    <col min="13831" max="13831" width="21.28515625" style="129" customWidth="1"/>
    <col min="13832" max="13832" width="19.7109375" style="129" customWidth="1"/>
    <col min="13833" max="13833" width="3.42578125" style="129" customWidth="1"/>
    <col min="13834" max="14080" width="9.140625" style="129"/>
    <col min="14081" max="14081" width="1.85546875" style="129" customWidth="1"/>
    <col min="14082" max="14082" width="6.28515625" style="129" customWidth="1"/>
    <col min="14083" max="14083" width="40.140625" style="129" customWidth="1"/>
    <col min="14084" max="14084" width="20.140625" style="129" customWidth="1"/>
    <col min="14085" max="14085" width="12.42578125" style="129" customWidth="1"/>
    <col min="14086" max="14086" width="58.85546875" style="129" bestFit="1" customWidth="1"/>
    <col min="14087" max="14087" width="21.28515625" style="129" customWidth="1"/>
    <col min="14088" max="14088" width="19.7109375" style="129" customWidth="1"/>
    <col min="14089" max="14089" width="3.42578125" style="129" customWidth="1"/>
    <col min="14090" max="14336" width="9.140625" style="129"/>
    <col min="14337" max="14337" width="1.85546875" style="129" customWidth="1"/>
    <col min="14338" max="14338" width="6.28515625" style="129" customWidth="1"/>
    <col min="14339" max="14339" width="40.140625" style="129" customWidth="1"/>
    <col min="14340" max="14340" width="20.140625" style="129" customWidth="1"/>
    <col min="14341" max="14341" width="12.42578125" style="129" customWidth="1"/>
    <col min="14342" max="14342" width="58.85546875" style="129" bestFit="1" customWidth="1"/>
    <col min="14343" max="14343" width="21.28515625" style="129" customWidth="1"/>
    <col min="14344" max="14344" width="19.7109375" style="129" customWidth="1"/>
    <col min="14345" max="14345" width="3.42578125" style="129" customWidth="1"/>
    <col min="14346" max="14592" width="9.140625" style="129"/>
    <col min="14593" max="14593" width="1.85546875" style="129" customWidth="1"/>
    <col min="14594" max="14594" width="6.28515625" style="129" customWidth="1"/>
    <col min="14595" max="14595" width="40.140625" style="129" customWidth="1"/>
    <col min="14596" max="14596" width="20.140625" style="129" customWidth="1"/>
    <col min="14597" max="14597" width="12.42578125" style="129" customWidth="1"/>
    <col min="14598" max="14598" width="58.85546875" style="129" bestFit="1" customWidth="1"/>
    <col min="14599" max="14599" width="21.28515625" style="129" customWidth="1"/>
    <col min="14600" max="14600" width="19.7109375" style="129" customWidth="1"/>
    <col min="14601" max="14601" width="3.42578125" style="129" customWidth="1"/>
    <col min="14602" max="14848" width="9.140625" style="129"/>
    <col min="14849" max="14849" width="1.85546875" style="129" customWidth="1"/>
    <col min="14850" max="14850" width="6.28515625" style="129" customWidth="1"/>
    <col min="14851" max="14851" width="40.140625" style="129" customWidth="1"/>
    <col min="14852" max="14852" width="20.140625" style="129" customWidth="1"/>
    <col min="14853" max="14853" width="12.42578125" style="129" customWidth="1"/>
    <col min="14854" max="14854" width="58.85546875" style="129" bestFit="1" customWidth="1"/>
    <col min="14855" max="14855" width="21.28515625" style="129" customWidth="1"/>
    <col min="14856" max="14856" width="19.7109375" style="129" customWidth="1"/>
    <col min="14857" max="14857" width="3.42578125" style="129" customWidth="1"/>
    <col min="14858" max="15104" width="9.140625" style="129"/>
    <col min="15105" max="15105" width="1.85546875" style="129" customWidth="1"/>
    <col min="15106" max="15106" width="6.28515625" style="129" customWidth="1"/>
    <col min="15107" max="15107" width="40.140625" style="129" customWidth="1"/>
    <col min="15108" max="15108" width="20.140625" style="129" customWidth="1"/>
    <col min="15109" max="15109" width="12.42578125" style="129" customWidth="1"/>
    <col min="15110" max="15110" width="58.85546875" style="129" bestFit="1" customWidth="1"/>
    <col min="15111" max="15111" width="21.28515625" style="129" customWidth="1"/>
    <col min="15112" max="15112" width="19.7109375" style="129" customWidth="1"/>
    <col min="15113" max="15113" width="3.42578125" style="129" customWidth="1"/>
    <col min="15114" max="15360" width="9.140625" style="129"/>
    <col min="15361" max="15361" width="1.85546875" style="129" customWidth="1"/>
    <col min="15362" max="15362" width="6.28515625" style="129" customWidth="1"/>
    <col min="15363" max="15363" width="40.140625" style="129" customWidth="1"/>
    <col min="15364" max="15364" width="20.140625" style="129" customWidth="1"/>
    <col min="15365" max="15365" width="12.42578125" style="129" customWidth="1"/>
    <col min="15366" max="15366" width="58.85546875" style="129" bestFit="1" customWidth="1"/>
    <col min="15367" max="15367" width="21.28515625" style="129" customWidth="1"/>
    <col min="15368" max="15368" width="19.7109375" style="129" customWidth="1"/>
    <col min="15369" max="15369" width="3.42578125" style="129" customWidth="1"/>
    <col min="15370" max="15616" width="9.140625" style="129"/>
    <col min="15617" max="15617" width="1.85546875" style="129" customWidth="1"/>
    <col min="15618" max="15618" width="6.28515625" style="129" customWidth="1"/>
    <col min="15619" max="15619" width="40.140625" style="129" customWidth="1"/>
    <col min="15620" max="15620" width="20.140625" style="129" customWidth="1"/>
    <col min="15621" max="15621" width="12.42578125" style="129" customWidth="1"/>
    <col min="15622" max="15622" width="58.85546875" style="129" bestFit="1" customWidth="1"/>
    <col min="15623" max="15623" width="21.28515625" style="129" customWidth="1"/>
    <col min="15624" max="15624" width="19.7109375" style="129" customWidth="1"/>
    <col min="15625" max="15625" width="3.42578125" style="129" customWidth="1"/>
    <col min="15626" max="15872" width="9.140625" style="129"/>
    <col min="15873" max="15873" width="1.85546875" style="129" customWidth="1"/>
    <col min="15874" max="15874" width="6.28515625" style="129" customWidth="1"/>
    <col min="15875" max="15875" width="40.140625" style="129" customWidth="1"/>
    <col min="15876" max="15876" width="20.140625" style="129" customWidth="1"/>
    <col min="15877" max="15877" width="12.42578125" style="129" customWidth="1"/>
    <col min="15878" max="15878" width="58.85546875" style="129" bestFit="1" customWidth="1"/>
    <col min="15879" max="15879" width="21.28515625" style="129" customWidth="1"/>
    <col min="15880" max="15880" width="19.7109375" style="129" customWidth="1"/>
    <col min="15881" max="15881" width="3.42578125" style="129" customWidth="1"/>
    <col min="15882" max="16128" width="9.140625" style="129"/>
    <col min="16129" max="16129" width="1.85546875" style="129" customWidth="1"/>
    <col min="16130" max="16130" width="6.28515625" style="129" customWidth="1"/>
    <col min="16131" max="16131" width="40.140625" style="129" customWidth="1"/>
    <col min="16132" max="16132" width="20.140625" style="129" customWidth="1"/>
    <col min="16133" max="16133" width="12.42578125" style="129" customWidth="1"/>
    <col min="16134" max="16134" width="58.85546875" style="129" bestFit="1" customWidth="1"/>
    <col min="16135" max="16135" width="21.28515625" style="129" customWidth="1"/>
    <col min="16136" max="16136" width="19.7109375" style="129" customWidth="1"/>
    <col min="16137" max="16137" width="3.42578125" style="129" customWidth="1"/>
    <col min="16138" max="16384" width="9.140625" style="129"/>
  </cols>
  <sheetData>
    <row r="1" spans="1:256" ht="13.5" thickBot="1" x14ac:dyDescent="0.25">
      <c r="I1" s="130"/>
      <c r="J1" s="130"/>
      <c r="K1" s="130"/>
    </row>
    <row r="2" spans="1:256" ht="15.75" x14ac:dyDescent="0.25">
      <c r="B2" s="131"/>
      <c r="C2" s="132"/>
      <c r="D2" s="445"/>
      <c r="E2" s="445"/>
      <c r="F2" s="445"/>
      <c r="G2" s="445"/>
      <c r="H2" s="446"/>
      <c r="I2" s="133"/>
      <c r="J2" s="133"/>
      <c r="K2" s="130"/>
    </row>
    <row r="3" spans="1:256" ht="15.75" x14ac:dyDescent="0.25">
      <c r="B3" s="134"/>
      <c r="C3" s="135"/>
      <c r="D3" s="447"/>
      <c r="E3" s="447"/>
      <c r="F3" s="447"/>
      <c r="G3" s="447"/>
      <c r="H3" s="448"/>
      <c r="I3" s="136"/>
      <c r="J3" s="137"/>
      <c r="K3" s="130"/>
    </row>
    <row r="4" spans="1:256" ht="15.75" x14ac:dyDescent="0.25">
      <c r="B4" s="134"/>
      <c r="C4" s="135"/>
      <c r="D4" s="447"/>
      <c r="E4" s="447"/>
      <c r="F4" s="447"/>
      <c r="G4" s="447"/>
      <c r="H4" s="448"/>
      <c r="I4" s="136"/>
      <c r="J4" s="137"/>
      <c r="K4" s="130"/>
    </row>
    <row r="5" spans="1:256" ht="16.5" thickBot="1" x14ac:dyDescent="0.3">
      <c r="B5" s="138"/>
      <c r="C5" s="139"/>
      <c r="D5" s="449"/>
      <c r="E5" s="449"/>
      <c r="F5" s="449"/>
      <c r="G5" s="449"/>
      <c r="H5" s="450"/>
      <c r="I5" s="136"/>
      <c r="J5" s="137"/>
      <c r="K5" s="130"/>
    </row>
    <row r="6" spans="1:256" x14ac:dyDescent="0.2">
      <c r="B6" s="451" t="s">
        <v>184</v>
      </c>
      <c r="C6" s="452"/>
      <c r="D6" s="455" t="s">
        <v>196</v>
      </c>
      <c r="E6" s="456"/>
      <c r="F6" s="456"/>
      <c r="G6" s="456"/>
      <c r="H6" s="457"/>
    </row>
    <row r="7" spans="1:256" ht="13.5" thickBot="1" x14ac:dyDescent="0.25">
      <c r="B7" s="453"/>
      <c r="C7" s="454"/>
      <c r="D7" s="458"/>
      <c r="E7" s="459"/>
      <c r="F7" s="459"/>
      <c r="G7" s="459"/>
      <c r="H7" s="460"/>
    </row>
    <row r="8" spans="1:256" x14ac:dyDescent="0.2">
      <c r="B8" s="461"/>
      <c r="C8" s="462"/>
      <c r="D8" s="462"/>
      <c r="E8" s="462"/>
      <c r="F8" s="462"/>
      <c r="G8" s="462"/>
      <c r="H8" s="463"/>
    </row>
    <row r="9" spans="1:256" ht="35.1" customHeight="1" x14ac:dyDescent="0.2">
      <c r="B9" s="183" t="s">
        <v>185</v>
      </c>
      <c r="C9" s="141" t="s">
        <v>186</v>
      </c>
      <c r="D9" s="142" t="s">
        <v>187</v>
      </c>
      <c r="E9" s="141" t="s">
        <v>188</v>
      </c>
      <c r="F9" s="141" t="s">
        <v>189</v>
      </c>
      <c r="G9" s="143" t="s">
        <v>190</v>
      </c>
      <c r="H9" s="180" t="s">
        <v>197</v>
      </c>
      <c r="I9" s="145"/>
      <c r="J9" s="146"/>
    </row>
    <row r="10" spans="1:256" s="152" customFormat="1" ht="65.099999999999994" customHeight="1" x14ac:dyDescent="0.2">
      <c r="B10" s="179">
        <v>1</v>
      </c>
      <c r="C10" s="236" t="s">
        <v>286</v>
      </c>
      <c r="D10" s="147" t="s">
        <v>192</v>
      </c>
      <c r="E10" s="148">
        <v>16.55</v>
      </c>
      <c r="F10" s="237" t="s">
        <v>293</v>
      </c>
      <c r="G10" s="149">
        <v>1</v>
      </c>
      <c r="H10" s="150" t="s">
        <v>292</v>
      </c>
    </row>
    <row r="11" spans="1:256" s="152" customFormat="1" ht="65.099999999999994" customHeight="1" x14ac:dyDescent="0.2">
      <c r="B11" s="229">
        <v>2</v>
      </c>
      <c r="C11" s="236" t="s">
        <v>288</v>
      </c>
      <c r="D11" s="147" t="s">
        <v>192</v>
      </c>
      <c r="E11" s="148">
        <v>21.2</v>
      </c>
      <c r="F11" s="237" t="s">
        <v>294</v>
      </c>
      <c r="G11" s="149">
        <v>1</v>
      </c>
      <c r="H11" s="150" t="s">
        <v>299</v>
      </c>
    </row>
    <row r="12" spans="1:256" s="152" customFormat="1" ht="65.099999999999994" customHeight="1" x14ac:dyDescent="0.2">
      <c r="B12" s="229">
        <v>3</v>
      </c>
      <c r="C12" s="236" t="s">
        <v>289</v>
      </c>
      <c r="D12" s="147" t="s">
        <v>192</v>
      </c>
      <c r="E12" s="148">
        <v>12</v>
      </c>
      <c r="F12" s="237" t="s">
        <v>297</v>
      </c>
      <c r="G12" s="149">
        <v>1</v>
      </c>
      <c r="H12" s="150" t="s">
        <v>300</v>
      </c>
    </row>
    <row r="13" spans="1:256" s="152" customFormat="1" ht="65.099999999999994" customHeight="1" x14ac:dyDescent="0.2">
      <c r="B13" s="229">
        <v>4</v>
      </c>
      <c r="C13" s="236" t="s">
        <v>287</v>
      </c>
      <c r="D13" s="147" t="s">
        <v>192</v>
      </c>
      <c r="E13" s="148">
        <v>14.1</v>
      </c>
      <c r="F13" s="237" t="s">
        <v>298</v>
      </c>
      <c r="G13" s="149">
        <v>1</v>
      </c>
      <c r="H13" s="150" t="s">
        <v>301</v>
      </c>
    </row>
    <row r="14" spans="1:256" s="152" customFormat="1" ht="65.099999999999994" customHeight="1" x14ac:dyDescent="0.2">
      <c r="B14" s="229">
        <v>5</v>
      </c>
      <c r="C14" s="236" t="s">
        <v>290</v>
      </c>
      <c r="D14" s="147" t="s">
        <v>192</v>
      </c>
      <c r="E14" s="148">
        <v>17.5</v>
      </c>
      <c r="F14" s="237" t="s">
        <v>295</v>
      </c>
      <c r="G14" s="149">
        <v>1</v>
      </c>
      <c r="H14" s="150" t="s">
        <v>407</v>
      </c>
    </row>
    <row r="15" spans="1:256" s="152" customFormat="1" ht="65.099999999999994" customHeight="1" x14ac:dyDescent="0.2">
      <c r="B15" s="229">
        <v>6</v>
      </c>
      <c r="C15" s="236" t="s">
        <v>291</v>
      </c>
      <c r="D15" s="147" t="s">
        <v>192</v>
      </c>
      <c r="E15" s="148">
        <v>20.3</v>
      </c>
      <c r="F15" s="237" t="s">
        <v>296</v>
      </c>
      <c r="G15" s="149">
        <v>1</v>
      </c>
      <c r="H15" s="150" t="s">
        <v>302</v>
      </c>
    </row>
    <row r="16" spans="1:256" ht="35.1" customHeight="1" x14ac:dyDescent="0.2">
      <c r="A16" s="130"/>
      <c r="B16" s="464" t="s">
        <v>83</v>
      </c>
      <c r="C16" s="465"/>
      <c r="D16" s="465"/>
      <c r="E16" s="466">
        <f>(SUM(E10:E15)+SUM(G10:G15))/B15</f>
        <v>17.940000000000001</v>
      </c>
      <c r="F16" s="466"/>
      <c r="G16" s="466"/>
      <c r="H16" s="467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30"/>
    </row>
    <row r="17" spans="1:256" ht="13.5" thickBot="1" x14ac:dyDescent="0.25">
      <c r="A17" s="130"/>
      <c r="B17" s="468"/>
      <c r="C17" s="469"/>
      <c r="D17" s="469"/>
      <c r="E17" s="469"/>
      <c r="F17" s="469"/>
      <c r="G17" s="469"/>
      <c r="H17" s="47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</row>
    <row r="18" spans="1:256" ht="35.1" customHeight="1" x14ac:dyDescent="0.2">
      <c r="A18" s="130"/>
      <c r="B18" s="140" t="s">
        <v>185</v>
      </c>
      <c r="C18" s="153" t="s">
        <v>186</v>
      </c>
      <c r="D18" s="154" t="s">
        <v>187</v>
      </c>
      <c r="E18" s="153" t="s">
        <v>188</v>
      </c>
      <c r="F18" s="155" t="s">
        <v>189</v>
      </c>
      <c r="G18" s="156" t="s">
        <v>190</v>
      </c>
      <c r="H18" s="144" t="s">
        <v>191</v>
      </c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30"/>
    </row>
    <row r="19" spans="1:256" ht="65.099999999999994" customHeight="1" x14ac:dyDescent="0.2">
      <c r="A19" s="130"/>
      <c r="B19" s="209">
        <v>1</v>
      </c>
      <c r="C19" s="151" t="s">
        <v>303</v>
      </c>
      <c r="D19" s="147" t="s">
        <v>192</v>
      </c>
      <c r="E19" s="148">
        <v>21.2</v>
      </c>
      <c r="F19" s="237" t="s">
        <v>304</v>
      </c>
      <c r="G19" s="157">
        <v>0</v>
      </c>
      <c r="H19" s="182" t="s">
        <v>192</v>
      </c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30"/>
    </row>
    <row r="20" spans="1:256" ht="16.5" thickBot="1" x14ac:dyDescent="0.25">
      <c r="A20" s="130"/>
      <c r="B20" s="210"/>
      <c r="C20" s="211"/>
      <c r="D20" s="212"/>
      <c r="E20" s="162"/>
      <c r="F20" s="213"/>
      <c r="G20" s="214"/>
      <c r="H20" s="215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30"/>
    </row>
    <row r="21" spans="1:256" ht="35.1" customHeight="1" thickBot="1" x14ac:dyDescent="0.25">
      <c r="A21" s="130"/>
      <c r="B21" s="471" t="s">
        <v>83</v>
      </c>
      <c r="C21" s="472"/>
      <c r="D21" s="473"/>
      <c r="E21" s="474">
        <f>(SUM(E19:E19)+SUM(G19:G19))</f>
        <v>21.2</v>
      </c>
      <c r="F21" s="475"/>
      <c r="G21" s="475"/>
      <c r="H21" s="476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30"/>
    </row>
    <row r="22" spans="1:256" ht="13.5" customHeight="1" x14ac:dyDescent="0.25">
      <c r="A22" s="130"/>
      <c r="B22" s="158"/>
      <c r="C22" s="159"/>
      <c r="D22" s="160"/>
      <c r="E22" s="161"/>
      <c r="F22" s="161"/>
      <c r="G22" s="161"/>
      <c r="H22" s="162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  <c r="HZ22" s="130"/>
      <c r="IA22" s="130"/>
      <c r="IB22" s="130"/>
      <c r="IC22" s="130"/>
      <c r="ID22" s="130"/>
      <c r="IE22" s="130"/>
      <c r="IF22" s="130"/>
      <c r="IG22" s="130"/>
      <c r="IH22" s="130"/>
      <c r="II22" s="130"/>
      <c r="IJ22" s="130"/>
      <c r="IK22" s="130"/>
      <c r="IL22" s="130"/>
      <c r="IM22" s="130"/>
      <c r="IN22" s="130"/>
      <c r="IO22" s="130"/>
      <c r="IP22" s="130"/>
      <c r="IQ22" s="130"/>
      <c r="IR22" s="130"/>
      <c r="IS22" s="130"/>
      <c r="IT22" s="130"/>
      <c r="IU22" s="130"/>
      <c r="IV22" s="130"/>
    </row>
    <row r="23" spans="1:256" ht="15.75" x14ac:dyDescent="0.25">
      <c r="A23" s="130"/>
      <c r="B23" s="158"/>
      <c r="C23" s="159"/>
      <c r="D23" s="160"/>
      <c r="E23" s="161"/>
      <c r="F23" s="161"/>
      <c r="G23" s="161"/>
      <c r="H23" s="162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</row>
    <row r="24" spans="1:256" ht="15.75" x14ac:dyDescent="0.25">
      <c r="A24" s="130"/>
      <c r="B24" s="158"/>
      <c r="C24" s="159"/>
      <c r="D24" s="160"/>
      <c r="E24" s="161"/>
      <c r="F24" s="161"/>
      <c r="G24" s="161"/>
      <c r="H24" s="162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</row>
    <row r="25" spans="1:256" ht="15.75" x14ac:dyDescent="0.25">
      <c r="A25" s="130"/>
      <c r="B25" s="158"/>
      <c r="C25" s="159"/>
      <c r="D25" s="160"/>
      <c r="E25" s="161"/>
      <c r="F25" s="161"/>
      <c r="G25" s="161"/>
      <c r="H25" s="162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  <c r="DU25" s="130"/>
      <c r="DV25" s="130"/>
      <c r="DW25" s="130"/>
      <c r="DX25" s="130"/>
      <c r="DY25" s="130"/>
      <c r="DZ25" s="130"/>
      <c r="EA25" s="130"/>
      <c r="EB25" s="130"/>
      <c r="EC25" s="130"/>
      <c r="ED25" s="130"/>
      <c r="EE25" s="130"/>
      <c r="EF25" s="130"/>
      <c r="EG25" s="130"/>
      <c r="EH25" s="130"/>
      <c r="EI25" s="130"/>
      <c r="EJ25" s="130"/>
      <c r="EK25" s="130"/>
      <c r="EL25" s="130"/>
      <c r="EM25" s="130"/>
      <c r="EN25" s="130"/>
      <c r="EO25" s="130"/>
      <c r="EP25" s="130"/>
      <c r="EQ25" s="130"/>
      <c r="ER25" s="130"/>
      <c r="ES25" s="130"/>
      <c r="ET25" s="130"/>
      <c r="EU25" s="130"/>
      <c r="EV25" s="130"/>
      <c r="EW25" s="130"/>
      <c r="EX25" s="130"/>
      <c r="EY25" s="130"/>
      <c r="EZ25" s="130"/>
      <c r="FA25" s="130"/>
      <c r="FB25" s="130"/>
      <c r="FC25" s="130"/>
      <c r="FD25" s="130"/>
      <c r="FE25" s="130"/>
      <c r="FF25" s="130"/>
      <c r="FG25" s="130"/>
      <c r="FH25" s="130"/>
      <c r="FI25" s="130"/>
      <c r="FJ25" s="130"/>
      <c r="FK25" s="130"/>
      <c r="FL25" s="130"/>
      <c r="FM25" s="130"/>
      <c r="FN25" s="130"/>
      <c r="FO25" s="130"/>
      <c r="FP25" s="130"/>
      <c r="FQ25" s="130"/>
      <c r="FR25" s="130"/>
      <c r="FS25" s="130"/>
      <c r="FT25" s="130"/>
      <c r="FU25" s="130"/>
      <c r="FV25" s="130"/>
      <c r="FW25" s="130"/>
      <c r="FX25" s="130"/>
      <c r="FY25" s="130"/>
      <c r="FZ25" s="130"/>
      <c r="GA25" s="130"/>
      <c r="GB25" s="130"/>
      <c r="GC25" s="130"/>
      <c r="GD25" s="130"/>
      <c r="GE25" s="130"/>
      <c r="GF25" s="130"/>
      <c r="GG25" s="130"/>
      <c r="GH25" s="130"/>
      <c r="GI25" s="130"/>
      <c r="GJ25" s="130"/>
      <c r="GK25" s="130"/>
      <c r="GL25" s="130"/>
      <c r="GM25" s="130"/>
      <c r="GN25" s="130"/>
      <c r="GO25" s="130"/>
      <c r="GP25" s="130"/>
      <c r="GQ25" s="130"/>
      <c r="GR25" s="130"/>
      <c r="GS25" s="130"/>
      <c r="GT25" s="130"/>
      <c r="GU25" s="130"/>
      <c r="GV25" s="130"/>
      <c r="GW25" s="130"/>
      <c r="GX25" s="130"/>
      <c r="GY25" s="130"/>
      <c r="GZ25" s="130"/>
      <c r="HA25" s="130"/>
      <c r="HB25" s="130"/>
      <c r="HC25" s="130"/>
      <c r="HD25" s="130"/>
      <c r="HE25" s="130"/>
      <c r="HF25" s="130"/>
      <c r="HG25" s="130"/>
      <c r="HH25" s="130"/>
      <c r="HI25" s="130"/>
      <c r="HJ25" s="130"/>
      <c r="HK25" s="130"/>
      <c r="HL25" s="130"/>
      <c r="HM25" s="130"/>
      <c r="HN25" s="130"/>
      <c r="HO25" s="130"/>
      <c r="HP25" s="130"/>
      <c r="HQ25" s="130"/>
      <c r="HR25" s="130"/>
      <c r="HS25" s="130"/>
      <c r="HT25" s="130"/>
      <c r="HU25" s="130"/>
      <c r="HV25" s="130"/>
      <c r="HW25" s="130"/>
      <c r="HX25" s="130"/>
      <c r="HY25" s="130"/>
      <c r="HZ25" s="130"/>
      <c r="IA25" s="130"/>
      <c r="IB25" s="130"/>
      <c r="IC25" s="130"/>
      <c r="ID25" s="130"/>
      <c r="IE25" s="130"/>
      <c r="IF25" s="130"/>
      <c r="IG25" s="130"/>
      <c r="IH25" s="130"/>
      <c r="II25" s="130"/>
      <c r="IJ25" s="130"/>
      <c r="IK25" s="130"/>
      <c r="IL25" s="130"/>
      <c r="IM25" s="130"/>
      <c r="IN25" s="130"/>
      <c r="IO25" s="130"/>
      <c r="IP25" s="130"/>
      <c r="IQ25" s="130"/>
      <c r="IR25" s="130"/>
      <c r="IS25" s="130"/>
      <c r="IT25" s="130"/>
      <c r="IU25" s="130"/>
      <c r="IV25" s="130"/>
    </row>
    <row r="26" spans="1:256" ht="15.75" x14ac:dyDescent="0.25">
      <c r="A26" s="130"/>
      <c r="B26" s="158"/>
      <c r="C26" s="159"/>
      <c r="D26" s="160"/>
      <c r="E26" s="161"/>
      <c r="F26" s="161"/>
      <c r="G26" s="161"/>
      <c r="H26" s="162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  <c r="CN26" s="130"/>
      <c r="CO26" s="130"/>
      <c r="CP26" s="130"/>
      <c r="CQ26" s="130"/>
      <c r="CR26" s="130"/>
      <c r="CS26" s="130"/>
      <c r="CT26" s="130"/>
      <c r="CU26" s="130"/>
      <c r="CV26" s="130"/>
      <c r="CW26" s="130"/>
      <c r="CX26" s="130"/>
      <c r="CY26" s="130"/>
      <c r="CZ26" s="130"/>
      <c r="DA26" s="130"/>
      <c r="DB26" s="130"/>
      <c r="DC26" s="130"/>
      <c r="DD26" s="130"/>
      <c r="DE26" s="130"/>
      <c r="DF26" s="130"/>
      <c r="DG26" s="130"/>
      <c r="DH26" s="130"/>
      <c r="DI26" s="130"/>
      <c r="DJ26" s="130"/>
      <c r="DK26" s="130"/>
      <c r="DL26" s="130"/>
      <c r="DM26" s="130"/>
      <c r="DN26" s="130"/>
      <c r="DO26" s="130"/>
      <c r="DP26" s="130"/>
      <c r="DQ26" s="130"/>
      <c r="DR26" s="130"/>
      <c r="DS26" s="130"/>
      <c r="DT26" s="130"/>
      <c r="DU26" s="130"/>
      <c r="DV26" s="130"/>
      <c r="DW26" s="130"/>
      <c r="DX26" s="130"/>
      <c r="DY26" s="130"/>
      <c r="DZ26" s="130"/>
      <c r="EA26" s="130"/>
      <c r="EB26" s="130"/>
      <c r="EC26" s="130"/>
      <c r="ED26" s="130"/>
      <c r="EE26" s="130"/>
      <c r="EF26" s="130"/>
      <c r="EG26" s="130"/>
      <c r="EH26" s="130"/>
      <c r="EI26" s="130"/>
      <c r="EJ26" s="130"/>
      <c r="EK26" s="130"/>
      <c r="EL26" s="130"/>
      <c r="EM26" s="130"/>
      <c r="EN26" s="130"/>
      <c r="EO26" s="130"/>
      <c r="EP26" s="130"/>
      <c r="EQ26" s="130"/>
      <c r="ER26" s="130"/>
      <c r="ES26" s="130"/>
      <c r="ET26" s="130"/>
      <c r="EU26" s="130"/>
      <c r="EV26" s="130"/>
      <c r="EW26" s="130"/>
      <c r="EX26" s="130"/>
      <c r="EY26" s="130"/>
      <c r="EZ26" s="130"/>
      <c r="FA26" s="130"/>
      <c r="FB26" s="130"/>
      <c r="FC26" s="130"/>
      <c r="FD26" s="130"/>
      <c r="FE26" s="130"/>
      <c r="FF26" s="130"/>
      <c r="FG26" s="130"/>
      <c r="FH26" s="130"/>
      <c r="FI26" s="130"/>
      <c r="FJ26" s="130"/>
      <c r="FK26" s="130"/>
      <c r="FL26" s="130"/>
      <c r="FM26" s="130"/>
      <c r="FN26" s="130"/>
      <c r="FO26" s="130"/>
      <c r="FP26" s="130"/>
      <c r="FQ26" s="130"/>
      <c r="FR26" s="130"/>
      <c r="FS26" s="130"/>
      <c r="FT26" s="130"/>
      <c r="FU26" s="130"/>
      <c r="FV26" s="130"/>
      <c r="FW26" s="130"/>
      <c r="FX26" s="130"/>
      <c r="FY26" s="130"/>
      <c r="FZ26" s="130"/>
      <c r="GA26" s="130"/>
      <c r="GB26" s="130"/>
      <c r="GC26" s="130"/>
      <c r="GD26" s="130"/>
      <c r="GE26" s="130"/>
      <c r="GF26" s="130"/>
      <c r="GG26" s="130"/>
      <c r="GH26" s="130"/>
      <c r="GI26" s="130"/>
      <c r="GJ26" s="130"/>
      <c r="GK26" s="130"/>
      <c r="GL26" s="130"/>
      <c r="GM26" s="130"/>
      <c r="GN26" s="130"/>
      <c r="GO26" s="130"/>
      <c r="GP26" s="130"/>
      <c r="GQ26" s="130"/>
      <c r="GR26" s="130"/>
      <c r="GS26" s="130"/>
      <c r="GT26" s="130"/>
      <c r="GU26" s="130"/>
      <c r="GV26" s="130"/>
      <c r="GW26" s="130"/>
      <c r="GX26" s="130"/>
      <c r="GY26" s="130"/>
      <c r="GZ26" s="130"/>
      <c r="HA26" s="130"/>
      <c r="HB26" s="130"/>
      <c r="HC26" s="130"/>
      <c r="HD26" s="130"/>
      <c r="HE26" s="130"/>
      <c r="HF26" s="130"/>
      <c r="HG26" s="130"/>
      <c r="HH26" s="130"/>
      <c r="HI26" s="130"/>
      <c r="HJ26" s="130"/>
      <c r="HK26" s="130"/>
      <c r="HL26" s="130"/>
      <c r="HM26" s="130"/>
      <c r="HN26" s="130"/>
      <c r="HO26" s="130"/>
      <c r="HP26" s="130"/>
      <c r="HQ26" s="130"/>
      <c r="HR26" s="130"/>
      <c r="HS26" s="130"/>
      <c r="HT26" s="130"/>
      <c r="HU26" s="130"/>
      <c r="HV26" s="130"/>
      <c r="HW26" s="130"/>
      <c r="HX26" s="130"/>
      <c r="HY26" s="130"/>
      <c r="HZ26" s="130"/>
      <c r="IA26" s="130"/>
      <c r="IB26" s="130"/>
      <c r="IC26" s="130"/>
      <c r="ID26" s="130"/>
      <c r="IE26" s="130"/>
      <c r="IF26" s="130"/>
      <c r="IG26" s="130"/>
      <c r="IH26" s="130"/>
      <c r="II26" s="130"/>
      <c r="IJ26" s="130"/>
      <c r="IK26" s="130"/>
      <c r="IL26" s="130"/>
      <c r="IM26" s="130"/>
      <c r="IN26" s="130"/>
      <c r="IO26" s="130"/>
      <c r="IP26" s="130"/>
      <c r="IQ26" s="130"/>
      <c r="IR26" s="130"/>
      <c r="IS26" s="130"/>
      <c r="IT26" s="130"/>
      <c r="IU26" s="130"/>
      <c r="IV26" s="130"/>
    </row>
    <row r="27" spans="1:256" ht="15.75" x14ac:dyDescent="0.25">
      <c r="A27" s="130"/>
      <c r="B27" s="158"/>
      <c r="C27" s="159"/>
      <c r="D27" s="160"/>
      <c r="E27" s="161"/>
      <c r="F27" s="161"/>
      <c r="G27" s="161"/>
      <c r="H27" s="162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  <c r="CE27" s="130"/>
      <c r="CF27" s="130"/>
      <c r="CG27" s="130"/>
      <c r="CH27" s="130"/>
      <c r="CI27" s="130"/>
      <c r="CJ27" s="130"/>
      <c r="CK27" s="130"/>
      <c r="CL27" s="130"/>
      <c r="CM27" s="130"/>
      <c r="CN27" s="130"/>
      <c r="CO27" s="130"/>
      <c r="CP27" s="130"/>
      <c r="CQ27" s="130"/>
      <c r="CR27" s="130"/>
      <c r="CS27" s="130"/>
      <c r="CT27" s="130"/>
      <c r="CU27" s="130"/>
      <c r="CV27" s="130"/>
      <c r="CW27" s="130"/>
      <c r="CX27" s="130"/>
      <c r="CY27" s="130"/>
      <c r="CZ27" s="130"/>
      <c r="DA27" s="130"/>
      <c r="DB27" s="130"/>
      <c r="DC27" s="130"/>
      <c r="DD27" s="130"/>
      <c r="DE27" s="130"/>
      <c r="DF27" s="130"/>
      <c r="DG27" s="130"/>
      <c r="DH27" s="130"/>
      <c r="DI27" s="130"/>
      <c r="DJ27" s="130"/>
      <c r="DK27" s="130"/>
      <c r="DL27" s="130"/>
      <c r="DM27" s="130"/>
      <c r="DN27" s="130"/>
      <c r="DO27" s="130"/>
      <c r="DP27" s="130"/>
      <c r="DQ27" s="130"/>
      <c r="DR27" s="130"/>
      <c r="DS27" s="130"/>
      <c r="DT27" s="130"/>
      <c r="DU27" s="130"/>
      <c r="DV27" s="130"/>
      <c r="DW27" s="130"/>
      <c r="DX27" s="130"/>
      <c r="DY27" s="130"/>
      <c r="DZ27" s="130"/>
      <c r="EA27" s="130"/>
      <c r="EB27" s="130"/>
      <c r="EC27" s="130"/>
      <c r="ED27" s="130"/>
      <c r="EE27" s="130"/>
      <c r="EF27" s="130"/>
      <c r="EG27" s="130"/>
      <c r="EH27" s="130"/>
      <c r="EI27" s="130"/>
      <c r="EJ27" s="130"/>
      <c r="EK27" s="130"/>
      <c r="EL27" s="130"/>
      <c r="EM27" s="130"/>
      <c r="EN27" s="130"/>
      <c r="EO27" s="130"/>
      <c r="EP27" s="130"/>
      <c r="EQ27" s="130"/>
      <c r="ER27" s="130"/>
      <c r="ES27" s="130"/>
      <c r="ET27" s="130"/>
      <c r="EU27" s="130"/>
      <c r="EV27" s="130"/>
      <c r="EW27" s="130"/>
      <c r="EX27" s="130"/>
      <c r="EY27" s="130"/>
      <c r="EZ27" s="130"/>
      <c r="FA27" s="130"/>
      <c r="FB27" s="130"/>
      <c r="FC27" s="130"/>
      <c r="FD27" s="130"/>
      <c r="FE27" s="130"/>
      <c r="FF27" s="130"/>
      <c r="FG27" s="130"/>
      <c r="FH27" s="130"/>
      <c r="FI27" s="130"/>
      <c r="FJ27" s="130"/>
      <c r="FK27" s="130"/>
      <c r="FL27" s="130"/>
      <c r="FM27" s="130"/>
      <c r="FN27" s="130"/>
      <c r="FO27" s="130"/>
      <c r="FP27" s="130"/>
      <c r="FQ27" s="130"/>
      <c r="FR27" s="130"/>
      <c r="FS27" s="130"/>
      <c r="FT27" s="130"/>
      <c r="FU27" s="130"/>
      <c r="FV27" s="130"/>
      <c r="FW27" s="130"/>
      <c r="FX27" s="130"/>
      <c r="FY27" s="130"/>
      <c r="FZ27" s="130"/>
      <c r="GA27" s="130"/>
      <c r="GB27" s="130"/>
      <c r="GC27" s="130"/>
      <c r="GD27" s="130"/>
      <c r="GE27" s="130"/>
      <c r="GF27" s="130"/>
      <c r="GG27" s="130"/>
      <c r="GH27" s="130"/>
      <c r="GI27" s="130"/>
      <c r="GJ27" s="130"/>
      <c r="GK27" s="130"/>
      <c r="GL27" s="130"/>
      <c r="GM27" s="130"/>
      <c r="GN27" s="130"/>
      <c r="GO27" s="130"/>
      <c r="GP27" s="130"/>
      <c r="GQ27" s="130"/>
      <c r="GR27" s="130"/>
      <c r="GS27" s="130"/>
      <c r="GT27" s="130"/>
      <c r="GU27" s="130"/>
      <c r="GV27" s="130"/>
      <c r="GW27" s="130"/>
      <c r="GX27" s="130"/>
      <c r="GY27" s="130"/>
      <c r="GZ27" s="130"/>
      <c r="HA27" s="130"/>
      <c r="HB27" s="130"/>
      <c r="HC27" s="130"/>
      <c r="HD27" s="130"/>
      <c r="HE27" s="130"/>
      <c r="HF27" s="130"/>
      <c r="HG27" s="130"/>
      <c r="HH27" s="130"/>
      <c r="HI27" s="130"/>
      <c r="HJ27" s="130"/>
      <c r="HK27" s="130"/>
      <c r="HL27" s="130"/>
      <c r="HM27" s="130"/>
      <c r="HN27" s="130"/>
      <c r="HO27" s="130"/>
      <c r="HP27" s="130"/>
      <c r="HQ27" s="130"/>
      <c r="HR27" s="130"/>
      <c r="HS27" s="130"/>
      <c r="HT27" s="130"/>
      <c r="HU27" s="130"/>
      <c r="HV27" s="130"/>
      <c r="HW27" s="130"/>
      <c r="HX27" s="130"/>
      <c r="HY27" s="130"/>
      <c r="HZ27" s="130"/>
      <c r="IA27" s="130"/>
      <c r="IB27" s="130"/>
      <c r="IC27" s="130"/>
      <c r="ID27" s="130"/>
      <c r="IE27" s="130"/>
      <c r="IF27" s="130"/>
      <c r="IG27" s="130"/>
      <c r="IH27" s="130"/>
      <c r="II27" s="130"/>
      <c r="IJ27" s="130"/>
      <c r="IK27" s="130"/>
      <c r="IL27" s="130"/>
      <c r="IM27" s="130"/>
      <c r="IN27" s="130"/>
      <c r="IO27" s="130"/>
      <c r="IP27" s="130"/>
      <c r="IQ27" s="130"/>
      <c r="IR27" s="130"/>
      <c r="IS27" s="130"/>
      <c r="IT27" s="130"/>
      <c r="IU27" s="130"/>
      <c r="IV27" s="130"/>
    </row>
    <row r="28" spans="1:256" ht="15.75" x14ac:dyDescent="0.25">
      <c r="A28" s="130"/>
      <c r="B28" s="158"/>
      <c r="C28" s="163"/>
      <c r="D28" s="160"/>
      <c r="E28" s="161"/>
      <c r="F28" s="161"/>
      <c r="G28" s="161"/>
      <c r="H28" s="162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  <c r="GI28" s="130"/>
      <c r="GJ28" s="130"/>
      <c r="GK28" s="130"/>
      <c r="GL28" s="130"/>
      <c r="GM28" s="130"/>
      <c r="GN28" s="130"/>
      <c r="GO28" s="130"/>
      <c r="GP28" s="130"/>
      <c r="GQ28" s="130"/>
      <c r="GR28" s="130"/>
      <c r="GS28" s="130"/>
      <c r="GT28" s="130"/>
      <c r="GU28" s="130"/>
      <c r="GV28" s="130"/>
      <c r="GW28" s="130"/>
      <c r="GX28" s="130"/>
      <c r="GY28" s="130"/>
      <c r="GZ28" s="130"/>
      <c r="HA28" s="130"/>
      <c r="HB28" s="130"/>
      <c r="HC28" s="130"/>
      <c r="HD28" s="130"/>
      <c r="HE28" s="130"/>
      <c r="HF28" s="130"/>
      <c r="HG28" s="130"/>
      <c r="HH28" s="130"/>
      <c r="HI28" s="130"/>
      <c r="HJ28" s="130"/>
      <c r="HK28" s="130"/>
      <c r="HL28" s="130"/>
      <c r="HM28" s="130"/>
      <c r="HN28" s="130"/>
      <c r="HO28" s="130"/>
      <c r="HP28" s="130"/>
      <c r="HQ28" s="130"/>
      <c r="HR28" s="130"/>
      <c r="HS28" s="130"/>
      <c r="HT28" s="130"/>
      <c r="HU28" s="130"/>
      <c r="HV28" s="130"/>
      <c r="HW28" s="130"/>
      <c r="HX28" s="130"/>
      <c r="HY28" s="130"/>
      <c r="HZ28" s="130"/>
      <c r="IA28" s="130"/>
      <c r="IB28" s="130"/>
      <c r="IC28" s="130"/>
      <c r="ID28" s="130"/>
      <c r="IE28" s="130"/>
      <c r="IF28" s="130"/>
      <c r="IG28" s="130"/>
      <c r="IH28" s="130"/>
      <c r="II28" s="130"/>
      <c r="IJ28" s="130"/>
      <c r="IK28" s="130"/>
      <c r="IL28" s="130"/>
      <c r="IM28" s="130"/>
      <c r="IN28" s="130"/>
      <c r="IO28" s="130"/>
      <c r="IP28" s="130"/>
      <c r="IQ28" s="130"/>
      <c r="IR28" s="130"/>
      <c r="IS28" s="130"/>
      <c r="IT28" s="130"/>
      <c r="IU28" s="130"/>
      <c r="IV28" s="130"/>
    </row>
    <row r="29" spans="1:256" ht="15.75" x14ac:dyDescent="0.25">
      <c r="A29" s="130"/>
      <c r="B29" s="158"/>
      <c r="C29" s="163"/>
      <c r="D29" s="160"/>
      <c r="E29" s="161"/>
      <c r="F29" s="161"/>
      <c r="G29" s="161"/>
      <c r="H29" s="162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0"/>
      <c r="DW29" s="130"/>
      <c r="DX29" s="130"/>
      <c r="DY29" s="130"/>
      <c r="DZ29" s="130"/>
      <c r="EA29" s="130"/>
      <c r="EB29" s="130"/>
      <c r="EC29" s="130"/>
      <c r="ED29" s="130"/>
      <c r="EE29" s="130"/>
      <c r="EF29" s="130"/>
      <c r="EG29" s="130"/>
      <c r="EH29" s="130"/>
      <c r="EI29" s="130"/>
      <c r="EJ29" s="130"/>
      <c r="EK29" s="130"/>
      <c r="EL29" s="130"/>
      <c r="EM29" s="130"/>
      <c r="EN29" s="130"/>
      <c r="EO29" s="130"/>
      <c r="EP29" s="130"/>
      <c r="EQ29" s="130"/>
      <c r="ER29" s="130"/>
      <c r="ES29" s="130"/>
      <c r="ET29" s="130"/>
      <c r="EU29" s="130"/>
      <c r="EV29" s="130"/>
      <c r="EW29" s="130"/>
      <c r="EX29" s="130"/>
      <c r="EY29" s="130"/>
      <c r="EZ29" s="130"/>
      <c r="FA29" s="130"/>
      <c r="FB29" s="130"/>
      <c r="FC29" s="130"/>
      <c r="FD29" s="130"/>
      <c r="FE29" s="130"/>
      <c r="FF29" s="130"/>
      <c r="FG29" s="130"/>
      <c r="FH29" s="130"/>
      <c r="FI29" s="130"/>
      <c r="FJ29" s="130"/>
      <c r="FK29" s="130"/>
      <c r="FL29" s="130"/>
      <c r="FM29" s="130"/>
      <c r="FN29" s="130"/>
      <c r="FO29" s="130"/>
      <c r="FP29" s="130"/>
      <c r="FQ29" s="130"/>
      <c r="FR29" s="130"/>
      <c r="FS29" s="130"/>
      <c r="FT29" s="130"/>
      <c r="FU29" s="130"/>
      <c r="FV29" s="130"/>
      <c r="FW29" s="130"/>
      <c r="FX29" s="130"/>
      <c r="FY29" s="130"/>
      <c r="FZ29" s="130"/>
      <c r="GA29" s="130"/>
      <c r="GB29" s="130"/>
      <c r="GC29" s="130"/>
      <c r="GD29" s="130"/>
      <c r="GE29" s="130"/>
      <c r="GF29" s="130"/>
      <c r="GG29" s="130"/>
      <c r="GH29" s="130"/>
      <c r="GI29" s="130"/>
      <c r="GJ29" s="130"/>
      <c r="GK29" s="130"/>
      <c r="GL29" s="130"/>
      <c r="GM29" s="130"/>
      <c r="GN29" s="130"/>
      <c r="GO29" s="130"/>
      <c r="GP29" s="130"/>
      <c r="GQ29" s="130"/>
      <c r="GR29" s="130"/>
      <c r="GS29" s="130"/>
      <c r="GT29" s="130"/>
      <c r="GU29" s="130"/>
      <c r="GV29" s="130"/>
      <c r="GW29" s="130"/>
      <c r="GX29" s="130"/>
      <c r="GY29" s="130"/>
      <c r="GZ29" s="130"/>
      <c r="HA29" s="130"/>
      <c r="HB29" s="130"/>
      <c r="HC29" s="130"/>
      <c r="HD29" s="130"/>
      <c r="HE29" s="130"/>
      <c r="HF29" s="130"/>
      <c r="HG29" s="130"/>
      <c r="HH29" s="130"/>
      <c r="HI29" s="130"/>
      <c r="HJ29" s="130"/>
      <c r="HK29" s="130"/>
      <c r="HL29" s="130"/>
      <c r="HM29" s="130"/>
      <c r="HN29" s="130"/>
      <c r="HO29" s="130"/>
      <c r="HP29" s="130"/>
      <c r="HQ29" s="130"/>
      <c r="HR29" s="130"/>
      <c r="HS29" s="130"/>
      <c r="HT29" s="130"/>
      <c r="HU29" s="130"/>
      <c r="HV29" s="130"/>
      <c r="HW29" s="130"/>
      <c r="HX29" s="130"/>
      <c r="HY29" s="130"/>
      <c r="HZ29" s="130"/>
      <c r="IA29" s="130"/>
      <c r="IB29" s="130"/>
      <c r="IC29" s="130"/>
      <c r="ID29" s="130"/>
      <c r="IE29" s="130"/>
      <c r="IF29" s="130"/>
      <c r="IG29" s="130"/>
      <c r="IH29" s="130"/>
      <c r="II29" s="130"/>
      <c r="IJ29" s="130"/>
      <c r="IK29" s="130"/>
      <c r="IL29" s="130"/>
      <c r="IM29" s="130"/>
      <c r="IN29" s="130"/>
      <c r="IO29" s="130"/>
      <c r="IP29" s="130"/>
      <c r="IQ29" s="130"/>
      <c r="IR29" s="130"/>
      <c r="IS29" s="130"/>
      <c r="IT29" s="130"/>
      <c r="IU29" s="130"/>
      <c r="IV29" s="130"/>
    </row>
    <row r="30" spans="1:256" ht="15.75" x14ac:dyDescent="0.25">
      <c r="A30" s="130"/>
      <c r="B30" s="158"/>
      <c r="C30" s="159"/>
      <c r="D30" s="160"/>
      <c r="E30" s="161"/>
      <c r="F30" s="161"/>
      <c r="G30" s="161"/>
      <c r="H30" s="162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  <c r="FH30" s="130"/>
      <c r="FI30" s="130"/>
      <c r="FJ30" s="130"/>
      <c r="FK30" s="130"/>
      <c r="FL30" s="130"/>
      <c r="FM30" s="130"/>
      <c r="FN30" s="130"/>
      <c r="FO30" s="130"/>
      <c r="FP30" s="130"/>
      <c r="FQ30" s="130"/>
      <c r="FR30" s="130"/>
      <c r="FS30" s="130"/>
      <c r="FT30" s="130"/>
      <c r="FU30" s="130"/>
      <c r="FV30" s="130"/>
      <c r="FW30" s="130"/>
      <c r="FX30" s="130"/>
      <c r="FY30" s="130"/>
      <c r="FZ30" s="130"/>
      <c r="GA30" s="130"/>
      <c r="GB30" s="130"/>
      <c r="GC30" s="130"/>
      <c r="GD30" s="130"/>
      <c r="GE30" s="130"/>
      <c r="GF30" s="130"/>
      <c r="GG30" s="130"/>
      <c r="GH30" s="130"/>
      <c r="GI30" s="130"/>
      <c r="GJ30" s="130"/>
      <c r="GK30" s="130"/>
      <c r="GL30" s="130"/>
      <c r="GM30" s="130"/>
      <c r="GN30" s="130"/>
      <c r="GO30" s="130"/>
      <c r="GP30" s="130"/>
      <c r="GQ30" s="130"/>
      <c r="GR30" s="130"/>
      <c r="GS30" s="130"/>
      <c r="GT30" s="130"/>
      <c r="GU30" s="130"/>
      <c r="GV30" s="130"/>
      <c r="GW30" s="130"/>
      <c r="GX30" s="130"/>
      <c r="GY30" s="130"/>
      <c r="GZ30" s="130"/>
      <c r="HA30" s="130"/>
      <c r="HB30" s="130"/>
      <c r="HC30" s="130"/>
      <c r="HD30" s="130"/>
      <c r="HE30" s="130"/>
      <c r="HF30" s="130"/>
      <c r="HG30" s="130"/>
      <c r="HH30" s="130"/>
      <c r="HI30" s="130"/>
      <c r="HJ30" s="130"/>
      <c r="HK30" s="130"/>
      <c r="HL30" s="130"/>
      <c r="HM30" s="130"/>
      <c r="HN30" s="130"/>
      <c r="HO30" s="130"/>
      <c r="HP30" s="130"/>
      <c r="HQ30" s="130"/>
      <c r="HR30" s="130"/>
      <c r="HS30" s="130"/>
      <c r="HT30" s="130"/>
      <c r="HU30" s="130"/>
      <c r="HV30" s="130"/>
      <c r="HW30" s="130"/>
      <c r="HX30" s="130"/>
      <c r="HY30" s="130"/>
      <c r="HZ30" s="130"/>
      <c r="IA30" s="130"/>
      <c r="IB30" s="130"/>
      <c r="IC30" s="130"/>
      <c r="ID30" s="130"/>
      <c r="IE30" s="130"/>
      <c r="IF30" s="130"/>
      <c r="IG30" s="130"/>
      <c r="IH30" s="130"/>
      <c r="II30" s="130"/>
      <c r="IJ30" s="130"/>
      <c r="IK30" s="130"/>
      <c r="IL30" s="130"/>
      <c r="IM30" s="130"/>
      <c r="IN30" s="130"/>
      <c r="IO30" s="130"/>
      <c r="IP30" s="130"/>
      <c r="IQ30" s="130"/>
      <c r="IR30" s="130"/>
      <c r="IS30" s="130"/>
      <c r="IT30" s="130"/>
      <c r="IU30" s="130"/>
      <c r="IV30" s="130"/>
    </row>
    <row r="31" spans="1:256" ht="15.75" x14ac:dyDescent="0.25">
      <c r="A31" s="130"/>
      <c r="B31" s="158"/>
      <c r="C31" s="159"/>
      <c r="D31" s="160"/>
      <c r="E31" s="161"/>
      <c r="F31" s="161"/>
      <c r="G31" s="161"/>
      <c r="H31" s="162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  <c r="CR31" s="130"/>
      <c r="CS31" s="130"/>
      <c r="CT31" s="130"/>
      <c r="CU31" s="130"/>
      <c r="CV31" s="130"/>
      <c r="CW31" s="130"/>
      <c r="CX31" s="130"/>
      <c r="CY31" s="130"/>
      <c r="CZ31" s="130"/>
      <c r="DA31" s="130"/>
      <c r="DB31" s="130"/>
      <c r="DC31" s="130"/>
      <c r="DD31" s="130"/>
      <c r="DE31" s="130"/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  <c r="DU31" s="130"/>
      <c r="DV31" s="130"/>
      <c r="DW31" s="130"/>
      <c r="DX31" s="130"/>
      <c r="DY31" s="130"/>
      <c r="DZ31" s="130"/>
      <c r="EA31" s="130"/>
      <c r="EB31" s="130"/>
      <c r="EC31" s="130"/>
      <c r="ED31" s="130"/>
      <c r="EE31" s="130"/>
      <c r="EF31" s="130"/>
      <c r="EG31" s="130"/>
      <c r="EH31" s="130"/>
      <c r="EI31" s="130"/>
      <c r="EJ31" s="130"/>
      <c r="EK31" s="130"/>
      <c r="EL31" s="130"/>
      <c r="EM31" s="130"/>
      <c r="EN31" s="130"/>
      <c r="EO31" s="130"/>
      <c r="EP31" s="130"/>
      <c r="EQ31" s="130"/>
      <c r="ER31" s="130"/>
      <c r="ES31" s="130"/>
      <c r="ET31" s="130"/>
      <c r="EU31" s="130"/>
      <c r="EV31" s="130"/>
      <c r="EW31" s="130"/>
      <c r="EX31" s="130"/>
      <c r="EY31" s="130"/>
      <c r="EZ31" s="130"/>
      <c r="FA31" s="130"/>
      <c r="FB31" s="130"/>
      <c r="FC31" s="130"/>
      <c r="FD31" s="130"/>
      <c r="FE31" s="130"/>
      <c r="FF31" s="130"/>
      <c r="FG31" s="130"/>
      <c r="FH31" s="130"/>
      <c r="FI31" s="130"/>
      <c r="FJ31" s="130"/>
      <c r="FK31" s="130"/>
      <c r="FL31" s="130"/>
      <c r="FM31" s="130"/>
      <c r="FN31" s="130"/>
      <c r="FO31" s="130"/>
      <c r="FP31" s="130"/>
      <c r="FQ31" s="130"/>
      <c r="FR31" s="130"/>
      <c r="FS31" s="130"/>
      <c r="FT31" s="130"/>
      <c r="FU31" s="130"/>
      <c r="FV31" s="130"/>
      <c r="FW31" s="130"/>
      <c r="FX31" s="130"/>
      <c r="FY31" s="130"/>
      <c r="FZ31" s="130"/>
      <c r="GA31" s="130"/>
      <c r="GB31" s="130"/>
      <c r="GC31" s="130"/>
      <c r="GD31" s="130"/>
      <c r="GE31" s="130"/>
      <c r="GF31" s="130"/>
      <c r="GG31" s="130"/>
      <c r="GH31" s="130"/>
      <c r="GI31" s="130"/>
      <c r="GJ31" s="130"/>
      <c r="GK31" s="130"/>
      <c r="GL31" s="130"/>
      <c r="GM31" s="130"/>
      <c r="GN31" s="130"/>
      <c r="GO31" s="130"/>
      <c r="GP31" s="130"/>
      <c r="GQ31" s="130"/>
      <c r="GR31" s="130"/>
      <c r="GS31" s="130"/>
      <c r="GT31" s="130"/>
      <c r="GU31" s="130"/>
      <c r="GV31" s="130"/>
      <c r="GW31" s="130"/>
      <c r="GX31" s="130"/>
      <c r="GY31" s="130"/>
      <c r="GZ31" s="130"/>
      <c r="HA31" s="130"/>
      <c r="HB31" s="130"/>
      <c r="HC31" s="130"/>
      <c r="HD31" s="130"/>
      <c r="HE31" s="130"/>
      <c r="HF31" s="130"/>
      <c r="HG31" s="130"/>
      <c r="HH31" s="130"/>
      <c r="HI31" s="130"/>
      <c r="HJ31" s="130"/>
      <c r="HK31" s="130"/>
      <c r="HL31" s="130"/>
      <c r="HM31" s="130"/>
      <c r="HN31" s="130"/>
      <c r="HO31" s="130"/>
      <c r="HP31" s="130"/>
      <c r="HQ31" s="130"/>
      <c r="HR31" s="130"/>
      <c r="HS31" s="130"/>
      <c r="HT31" s="130"/>
      <c r="HU31" s="130"/>
      <c r="HV31" s="130"/>
      <c r="HW31" s="130"/>
      <c r="HX31" s="130"/>
      <c r="HY31" s="130"/>
      <c r="HZ31" s="130"/>
      <c r="IA31" s="130"/>
      <c r="IB31" s="130"/>
      <c r="IC31" s="130"/>
      <c r="ID31" s="130"/>
      <c r="IE31" s="130"/>
      <c r="IF31" s="130"/>
      <c r="IG31" s="130"/>
      <c r="IH31" s="130"/>
      <c r="II31" s="130"/>
      <c r="IJ31" s="130"/>
      <c r="IK31" s="130"/>
      <c r="IL31" s="130"/>
      <c r="IM31" s="130"/>
      <c r="IN31" s="130"/>
      <c r="IO31" s="130"/>
      <c r="IP31" s="130"/>
      <c r="IQ31" s="130"/>
      <c r="IR31" s="130"/>
      <c r="IS31" s="130"/>
      <c r="IT31" s="130"/>
      <c r="IU31" s="130"/>
      <c r="IV31" s="130"/>
    </row>
    <row r="32" spans="1:256" ht="15.75" x14ac:dyDescent="0.25">
      <c r="A32" s="130"/>
      <c r="B32" s="158"/>
      <c r="C32" s="159"/>
      <c r="D32" s="160"/>
      <c r="E32" s="161"/>
      <c r="F32" s="161"/>
      <c r="G32" s="161"/>
      <c r="H32" s="162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  <c r="CJ32" s="130"/>
      <c r="CK32" s="130"/>
      <c r="CL32" s="130"/>
      <c r="CM32" s="130"/>
      <c r="CN32" s="130"/>
      <c r="CO32" s="130"/>
      <c r="CP32" s="130"/>
      <c r="CQ32" s="130"/>
      <c r="CR32" s="130"/>
      <c r="CS32" s="130"/>
      <c r="CT32" s="130"/>
      <c r="CU32" s="130"/>
      <c r="CV32" s="130"/>
      <c r="CW32" s="130"/>
      <c r="CX32" s="130"/>
      <c r="CY32" s="130"/>
      <c r="CZ32" s="130"/>
      <c r="DA32" s="130"/>
      <c r="DB32" s="130"/>
      <c r="DC32" s="130"/>
      <c r="DD32" s="130"/>
      <c r="DE32" s="130"/>
      <c r="DF32" s="130"/>
      <c r="DG32" s="130"/>
      <c r="DH32" s="130"/>
      <c r="DI32" s="130"/>
      <c r="DJ32" s="130"/>
      <c r="DK32" s="130"/>
      <c r="DL32" s="130"/>
      <c r="DM32" s="130"/>
      <c r="DN32" s="130"/>
      <c r="DO32" s="130"/>
      <c r="DP32" s="130"/>
      <c r="DQ32" s="130"/>
      <c r="DR32" s="130"/>
      <c r="DS32" s="130"/>
      <c r="DT32" s="130"/>
      <c r="DU32" s="130"/>
      <c r="DV32" s="130"/>
      <c r="DW32" s="130"/>
      <c r="DX32" s="130"/>
      <c r="DY32" s="130"/>
      <c r="DZ32" s="130"/>
      <c r="EA32" s="130"/>
      <c r="EB32" s="130"/>
      <c r="EC32" s="130"/>
      <c r="ED32" s="130"/>
      <c r="EE32" s="130"/>
      <c r="EF32" s="130"/>
      <c r="EG32" s="130"/>
      <c r="EH32" s="130"/>
      <c r="EI32" s="130"/>
      <c r="EJ32" s="130"/>
      <c r="EK32" s="130"/>
      <c r="EL32" s="130"/>
      <c r="EM32" s="130"/>
      <c r="EN32" s="130"/>
      <c r="EO32" s="130"/>
      <c r="EP32" s="130"/>
      <c r="EQ32" s="130"/>
      <c r="ER32" s="130"/>
      <c r="ES32" s="130"/>
      <c r="ET32" s="130"/>
      <c r="EU32" s="130"/>
      <c r="EV32" s="130"/>
      <c r="EW32" s="130"/>
      <c r="EX32" s="130"/>
      <c r="EY32" s="130"/>
      <c r="EZ32" s="130"/>
      <c r="FA32" s="130"/>
      <c r="FB32" s="130"/>
      <c r="FC32" s="130"/>
      <c r="FD32" s="130"/>
      <c r="FE32" s="130"/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0"/>
      <c r="FR32" s="130"/>
      <c r="FS32" s="130"/>
      <c r="FT32" s="130"/>
      <c r="FU32" s="130"/>
      <c r="FV32" s="130"/>
      <c r="FW32" s="130"/>
      <c r="FX32" s="130"/>
      <c r="FY32" s="130"/>
      <c r="FZ32" s="130"/>
      <c r="GA32" s="130"/>
      <c r="GB32" s="130"/>
      <c r="GC32" s="130"/>
      <c r="GD32" s="130"/>
      <c r="GE32" s="130"/>
      <c r="GF32" s="130"/>
      <c r="GG32" s="130"/>
      <c r="GH32" s="130"/>
      <c r="GI32" s="130"/>
      <c r="GJ32" s="130"/>
      <c r="GK32" s="130"/>
      <c r="GL32" s="130"/>
      <c r="GM32" s="130"/>
      <c r="GN32" s="130"/>
      <c r="GO32" s="130"/>
      <c r="GP32" s="130"/>
      <c r="GQ32" s="130"/>
      <c r="GR32" s="130"/>
      <c r="GS32" s="130"/>
      <c r="GT32" s="130"/>
      <c r="GU32" s="130"/>
      <c r="GV32" s="130"/>
      <c r="GW32" s="130"/>
      <c r="GX32" s="130"/>
      <c r="GY32" s="130"/>
      <c r="GZ32" s="130"/>
      <c r="HA32" s="130"/>
      <c r="HB32" s="130"/>
      <c r="HC32" s="130"/>
      <c r="HD32" s="130"/>
      <c r="HE32" s="130"/>
      <c r="HF32" s="130"/>
      <c r="HG32" s="130"/>
      <c r="HH32" s="130"/>
      <c r="HI32" s="130"/>
      <c r="HJ32" s="130"/>
      <c r="HK32" s="130"/>
      <c r="HL32" s="130"/>
      <c r="HM32" s="130"/>
      <c r="HN32" s="130"/>
      <c r="HO32" s="130"/>
      <c r="HP32" s="130"/>
      <c r="HQ32" s="130"/>
      <c r="HR32" s="130"/>
      <c r="HS32" s="130"/>
      <c r="HT32" s="130"/>
      <c r="HU32" s="130"/>
      <c r="HV32" s="130"/>
      <c r="HW32" s="130"/>
      <c r="HX32" s="130"/>
      <c r="HY32" s="130"/>
      <c r="HZ32" s="130"/>
      <c r="IA32" s="130"/>
      <c r="IB32" s="130"/>
      <c r="IC32" s="130"/>
      <c r="ID32" s="130"/>
      <c r="IE32" s="130"/>
      <c r="IF32" s="130"/>
      <c r="IG32" s="130"/>
      <c r="IH32" s="130"/>
      <c r="II32" s="130"/>
      <c r="IJ32" s="130"/>
      <c r="IK32" s="130"/>
      <c r="IL32" s="130"/>
      <c r="IM32" s="130"/>
      <c r="IN32" s="130"/>
      <c r="IO32" s="130"/>
      <c r="IP32" s="130"/>
      <c r="IQ32" s="130"/>
      <c r="IR32" s="130"/>
      <c r="IS32" s="130"/>
      <c r="IT32" s="130"/>
      <c r="IU32" s="130"/>
      <c r="IV32" s="130"/>
    </row>
    <row r="33" spans="1:256" ht="15.75" x14ac:dyDescent="0.25">
      <c r="A33" s="130"/>
      <c r="B33" s="158"/>
      <c r="C33" s="163"/>
      <c r="D33" s="160"/>
      <c r="E33" s="161"/>
      <c r="F33" s="161"/>
      <c r="G33" s="161"/>
      <c r="H33" s="162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  <c r="CE33" s="130"/>
      <c r="CF33" s="130"/>
      <c r="CG33" s="130"/>
      <c r="CH33" s="130"/>
      <c r="CI33" s="130"/>
      <c r="CJ33" s="130"/>
      <c r="CK33" s="130"/>
      <c r="CL33" s="130"/>
      <c r="CM33" s="130"/>
      <c r="CN33" s="130"/>
      <c r="CO33" s="130"/>
      <c r="CP33" s="130"/>
      <c r="CQ33" s="130"/>
      <c r="CR33" s="130"/>
      <c r="CS33" s="130"/>
      <c r="CT33" s="130"/>
      <c r="CU33" s="130"/>
      <c r="CV33" s="130"/>
      <c r="CW33" s="130"/>
      <c r="CX33" s="130"/>
      <c r="CY33" s="130"/>
      <c r="CZ33" s="130"/>
      <c r="DA33" s="130"/>
      <c r="DB33" s="130"/>
      <c r="DC33" s="130"/>
      <c r="DD33" s="130"/>
      <c r="DE33" s="130"/>
      <c r="DF33" s="130"/>
      <c r="DG33" s="130"/>
      <c r="DH33" s="130"/>
      <c r="DI33" s="130"/>
      <c r="DJ33" s="130"/>
      <c r="DK33" s="130"/>
      <c r="DL33" s="130"/>
      <c r="DM33" s="130"/>
      <c r="DN33" s="130"/>
      <c r="DO33" s="130"/>
      <c r="DP33" s="130"/>
      <c r="DQ33" s="130"/>
      <c r="DR33" s="130"/>
      <c r="DS33" s="130"/>
      <c r="DT33" s="130"/>
      <c r="DU33" s="130"/>
      <c r="DV33" s="130"/>
      <c r="DW33" s="130"/>
      <c r="DX33" s="130"/>
      <c r="DY33" s="130"/>
      <c r="DZ33" s="130"/>
      <c r="EA33" s="130"/>
      <c r="EB33" s="130"/>
      <c r="EC33" s="130"/>
      <c r="ED33" s="130"/>
      <c r="EE33" s="130"/>
      <c r="EF33" s="130"/>
      <c r="EG33" s="130"/>
      <c r="EH33" s="130"/>
      <c r="EI33" s="130"/>
      <c r="EJ33" s="130"/>
      <c r="EK33" s="130"/>
      <c r="EL33" s="130"/>
      <c r="EM33" s="130"/>
      <c r="EN33" s="130"/>
      <c r="EO33" s="130"/>
      <c r="EP33" s="130"/>
      <c r="EQ33" s="130"/>
      <c r="ER33" s="130"/>
      <c r="ES33" s="130"/>
      <c r="ET33" s="130"/>
      <c r="EU33" s="130"/>
      <c r="EV33" s="130"/>
      <c r="EW33" s="130"/>
      <c r="EX33" s="130"/>
      <c r="EY33" s="130"/>
      <c r="EZ33" s="130"/>
      <c r="FA33" s="130"/>
      <c r="FB33" s="130"/>
      <c r="FC33" s="130"/>
      <c r="FD33" s="130"/>
      <c r="FE33" s="130"/>
      <c r="FF33" s="130"/>
      <c r="FG33" s="130"/>
      <c r="FH33" s="130"/>
      <c r="FI33" s="130"/>
      <c r="FJ33" s="130"/>
      <c r="FK33" s="130"/>
      <c r="FL33" s="130"/>
      <c r="FM33" s="130"/>
      <c r="FN33" s="130"/>
      <c r="FO33" s="130"/>
      <c r="FP33" s="130"/>
      <c r="FQ33" s="130"/>
      <c r="FR33" s="130"/>
      <c r="FS33" s="130"/>
      <c r="FT33" s="130"/>
      <c r="FU33" s="130"/>
      <c r="FV33" s="130"/>
      <c r="FW33" s="130"/>
      <c r="FX33" s="130"/>
      <c r="FY33" s="130"/>
      <c r="FZ33" s="130"/>
      <c r="GA33" s="130"/>
      <c r="GB33" s="130"/>
      <c r="GC33" s="130"/>
      <c r="GD33" s="130"/>
      <c r="GE33" s="130"/>
      <c r="GF33" s="130"/>
      <c r="GG33" s="130"/>
      <c r="GH33" s="130"/>
      <c r="GI33" s="130"/>
      <c r="GJ33" s="130"/>
      <c r="GK33" s="130"/>
      <c r="GL33" s="130"/>
      <c r="GM33" s="130"/>
      <c r="GN33" s="130"/>
      <c r="GO33" s="130"/>
      <c r="GP33" s="130"/>
      <c r="GQ33" s="130"/>
      <c r="GR33" s="130"/>
      <c r="GS33" s="130"/>
      <c r="GT33" s="130"/>
      <c r="GU33" s="130"/>
      <c r="GV33" s="130"/>
      <c r="GW33" s="130"/>
      <c r="GX33" s="130"/>
      <c r="GY33" s="130"/>
      <c r="GZ33" s="130"/>
      <c r="HA33" s="130"/>
      <c r="HB33" s="130"/>
      <c r="HC33" s="130"/>
      <c r="HD33" s="130"/>
      <c r="HE33" s="130"/>
      <c r="HF33" s="130"/>
      <c r="HG33" s="130"/>
      <c r="HH33" s="130"/>
      <c r="HI33" s="130"/>
      <c r="HJ33" s="130"/>
      <c r="HK33" s="130"/>
      <c r="HL33" s="130"/>
      <c r="HM33" s="130"/>
      <c r="HN33" s="130"/>
      <c r="HO33" s="130"/>
      <c r="HP33" s="130"/>
      <c r="HQ33" s="130"/>
      <c r="HR33" s="130"/>
      <c r="HS33" s="130"/>
      <c r="HT33" s="130"/>
      <c r="HU33" s="130"/>
      <c r="HV33" s="130"/>
      <c r="HW33" s="130"/>
      <c r="HX33" s="130"/>
      <c r="HY33" s="130"/>
      <c r="HZ33" s="130"/>
      <c r="IA33" s="130"/>
      <c r="IB33" s="130"/>
      <c r="IC33" s="130"/>
      <c r="ID33" s="130"/>
      <c r="IE33" s="130"/>
      <c r="IF33" s="130"/>
      <c r="IG33" s="130"/>
      <c r="IH33" s="130"/>
      <c r="II33" s="130"/>
      <c r="IJ33" s="130"/>
      <c r="IK33" s="130"/>
      <c r="IL33" s="130"/>
      <c r="IM33" s="130"/>
      <c r="IN33" s="130"/>
      <c r="IO33" s="130"/>
      <c r="IP33" s="130"/>
      <c r="IQ33" s="130"/>
      <c r="IR33" s="130"/>
      <c r="IS33" s="130"/>
      <c r="IT33" s="130"/>
      <c r="IU33" s="130"/>
      <c r="IV33" s="130"/>
    </row>
    <row r="34" spans="1:256" ht="15.75" x14ac:dyDescent="0.25">
      <c r="A34" s="130"/>
      <c r="B34" s="158"/>
      <c r="C34" s="159"/>
      <c r="D34" s="160"/>
      <c r="E34" s="161"/>
      <c r="F34" s="161"/>
      <c r="G34" s="161"/>
      <c r="H34" s="162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  <c r="CJ34" s="130"/>
      <c r="CK34" s="130"/>
      <c r="CL34" s="130"/>
      <c r="CM34" s="130"/>
      <c r="CN34" s="130"/>
      <c r="CO34" s="130"/>
      <c r="CP34" s="130"/>
      <c r="CQ34" s="130"/>
      <c r="CR34" s="130"/>
      <c r="CS34" s="130"/>
      <c r="CT34" s="130"/>
      <c r="CU34" s="130"/>
      <c r="CV34" s="130"/>
      <c r="CW34" s="130"/>
      <c r="CX34" s="130"/>
      <c r="CY34" s="130"/>
      <c r="CZ34" s="130"/>
      <c r="DA34" s="130"/>
      <c r="DB34" s="130"/>
      <c r="DC34" s="130"/>
      <c r="DD34" s="130"/>
      <c r="DE34" s="130"/>
      <c r="DF34" s="130"/>
      <c r="DG34" s="130"/>
      <c r="DH34" s="130"/>
      <c r="DI34" s="130"/>
      <c r="DJ34" s="130"/>
      <c r="DK34" s="130"/>
      <c r="DL34" s="130"/>
      <c r="DM34" s="130"/>
      <c r="DN34" s="130"/>
      <c r="DO34" s="130"/>
      <c r="DP34" s="130"/>
      <c r="DQ34" s="130"/>
      <c r="DR34" s="130"/>
      <c r="DS34" s="130"/>
      <c r="DT34" s="130"/>
      <c r="DU34" s="130"/>
      <c r="DV34" s="130"/>
      <c r="DW34" s="130"/>
      <c r="DX34" s="130"/>
      <c r="DY34" s="130"/>
      <c r="DZ34" s="130"/>
      <c r="EA34" s="130"/>
      <c r="EB34" s="130"/>
      <c r="EC34" s="130"/>
      <c r="ED34" s="130"/>
      <c r="EE34" s="130"/>
      <c r="EF34" s="130"/>
      <c r="EG34" s="130"/>
      <c r="EH34" s="130"/>
      <c r="EI34" s="130"/>
      <c r="EJ34" s="130"/>
      <c r="EK34" s="130"/>
      <c r="EL34" s="130"/>
      <c r="EM34" s="130"/>
      <c r="EN34" s="130"/>
      <c r="EO34" s="130"/>
      <c r="EP34" s="130"/>
      <c r="EQ34" s="130"/>
      <c r="ER34" s="130"/>
      <c r="ES34" s="130"/>
      <c r="ET34" s="130"/>
      <c r="EU34" s="130"/>
      <c r="EV34" s="130"/>
      <c r="EW34" s="130"/>
      <c r="EX34" s="130"/>
      <c r="EY34" s="130"/>
      <c r="EZ34" s="130"/>
      <c r="FA34" s="130"/>
      <c r="FB34" s="130"/>
      <c r="FC34" s="130"/>
      <c r="FD34" s="130"/>
      <c r="FE34" s="130"/>
      <c r="FF34" s="130"/>
      <c r="FG34" s="130"/>
      <c r="FH34" s="130"/>
      <c r="FI34" s="130"/>
      <c r="FJ34" s="130"/>
      <c r="FK34" s="130"/>
      <c r="FL34" s="130"/>
      <c r="FM34" s="130"/>
      <c r="FN34" s="130"/>
      <c r="FO34" s="130"/>
      <c r="FP34" s="130"/>
      <c r="FQ34" s="130"/>
      <c r="FR34" s="130"/>
      <c r="FS34" s="130"/>
      <c r="FT34" s="130"/>
      <c r="FU34" s="130"/>
      <c r="FV34" s="130"/>
      <c r="FW34" s="130"/>
      <c r="FX34" s="130"/>
      <c r="FY34" s="130"/>
      <c r="FZ34" s="130"/>
      <c r="GA34" s="130"/>
      <c r="GB34" s="130"/>
      <c r="GC34" s="130"/>
      <c r="GD34" s="130"/>
      <c r="GE34" s="130"/>
      <c r="GF34" s="130"/>
      <c r="GG34" s="130"/>
      <c r="GH34" s="130"/>
      <c r="GI34" s="130"/>
      <c r="GJ34" s="130"/>
      <c r="GK34" s="130"/>
      <c r="GL34" s="130"/>
      <c r="GM34" s="130"/>
      <c r="GN34" s="130"/>
      <c r="GO34" s="130"/>
      <c r="GP34" s="130"/>
      <c r="GQ34" s="130"/>
      <c r="GR34" s="130"/>
      <c r="GS34" s="130"/>
      <c r="GT34" s="130"/>
      <c r="GU34" s="130"/>
      <c r="GV34" s="130"/>
      <c r="GW34" s="130"/>
      <c r="GX34" s="130"/>
      <c r="GY34" s="130"/>
      <c r="GZ34" s="130"/>
      <c r="HA34" s="130"/>
      <c r="HB34" s="130"/>
      <c r="HC34" s="130"/>
      <c r="HD34" s="130"/>
      <c r="HE34" s="130"/>
      <c r="HF34" s="130"/>
      <c r="HG34" s="130"/>
      <c r="HH34" s="130"/>
      <c r="HI34" s="130"/>
      <c r="HJ34" s="130"/>
      <c r="HK34" s="130"/>
      <c r="HL34" s="130"/>
      <c r="HM34" s="130"/>
      <c r="HN34" s="130"/>
      <c r="HO34" s="130"/>
      <c r="HP34" s="130"/>
      <c r="HQ34" s="130"/>
      <c r="HR34" s="130"/>
      <c r="HS34" s="130"/>
      <c r="HT34" s="130"/>
      <c r="HU34" s="130"/>
      <c r="HV34" s="130"/>
      <c r="HW34" s="130"/>
      <c r="HX34" s="130"/>
      <c r="HY34" s="130"/>
      <c r="HZ34" s="130"/>
      <c r="IA34" s="130"/>
      <c r="IB34" s="130"/>
      <c r="IC34" s="130"/>
      <c r="ID34" s="130"/>
      <c r="IE34" s="130"/>
      <c r="IF34" s="130"/>
      <c r="IG34" s="130"/>
      <c r="IH34" s="130"/>
      <c r="II34" s="130"/>
      <c r="IJ34" s="130"/>
      <c r="IK34" s="130"/>
      <c r="IL34" s="130"/>
      <c r="IM34" s="130"/>
      <c r="IN34" s="130"/>
      <c r="IO34" s="130"/>
      <c r="IP34" s="130"/>
      <c r="IQ34" s="130"/>
      <c r="IR34" s="130"/>
      <c r="IS34" s="130"/>
      <c r="IT34" s="130"/>
      <c r="IU34" s="130"/>
      <c r="IV34" s="130"/>
    </row>
    <row r="35" spans="1:256" ht="15.75" x14ac:dyDescent="0.25">
      <c r="A35" s="130"/>
      <c r="B35" s="158"/>
      <c r="C35" s="159"/>
      <c r="D35" s="160"/>
      <c r="E35" s="161"/>
      <c r="F35" s="161"/>
      <c r="G35" s="161"/>
      <c r="H35" s="162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  <c r="CR35" s="130"/>
      <c r="CS35" s="130"/>
      <c r="CT35" s="130"/>
      <c r="CU35" s="130"/>
      <c r="CV35" s="130"/>
      <c r="CW35" s="130"/>
      <c r="CX35" s="130"/>
      <c r="CY35" s="130"/>
      <c r="CZ35" s="130"/>
      <c r="DA35" s="130"/>
      <c r="DB35" s="130"/>
      <c r="DC35" s="130"/>
      <c r="DD35" s="130"/>
      <c r="DE35" s="130"/>
      <c r="DF35" s="130"/>
      <c r="DG35" s="130"/>
      <c r="DH35" s="130"/>
      <c r="DI35" s="130"/>
      <c r="DJ35" s="130"/>
      <c r="DK35" s="130"/>
      <c r="DL35" s="130"/>
      <c r="DM35" s="130"/>
      <c r="DN35" s="130"/>
      <c r="DO35" s="130"/>
      <c r="DP35" s="130"/>
      <c r="DQ35" s="130"/>
      <c r="DR35" s="130"/>
      <c r="DS35" s="130"/>
      <c r="DT35" s="130"/>
      <c r="DU35" s="130"/>
      <c r="DV35" s="130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0"/>
      <c r="EH35" s="130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0"/>
      <c r="ET35" s="130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0"/>
      <c r="FF35" s="130"/>
      <c r="FG35" s="130"/>
      <c r="FH35" s="130"/>
      <c r="FI35" s="130"/>
      <c r="FJ35" s="130"/>
      <c r="FK35" s="130"/>
      <c r="FL35" s="130"/>
      <c r="FM35" s="130"/>
      <c r="FN35" s="130"/>
      <c r="FO35" s="130"/>
      <c r="FP35" s="130"/>
      <c r="FQ35" s="130"/>
      <c r="FR35" s="130"/>
      <c r="FS35" s="130"/>
      <c r="FT35" s="130"/>
      <c r="FU35" s="130"/>
      <c r="FV35" s="130"/>
      <c r="FW35" s="130"/>
      <c r="FX35" s="130"/>
      <c r="FY35" s="130"/>
      <c r="FZ35" s="130"/>
      <c r="GA35" s="130"/>
      <c r="GB35" s="130"/>
      <c r="GC35" s="130"/>
      <c r="GD35" s="130"/>
      <c r="GE35" s="130"/>
      <c r="GF35" s="130"/>
      <c r="GG35" s="130"/>
      <c r="GH35" s="130"/>
      <c r="GI35" s="130"/>
      <c r="GJ35" s="130"/>
      <c r="GK35" s="130"/>
      <c r="GL35" s="130"/>
      <c r="GM35" s="130"/>
      <c r="GN35" s="130"/>
      <c r="GO35" s="130"/>
      <c r="GP35" s="130"/>
      <c r="GQ35" s="130"/>
      <c r="GR35" s="130"/>
      <c r="GS35" s="130"/>
      <c r="GT35" s="130"/>
      <c r="GU35" s="130"/>
      <c r="GV35" s="130"/>
      <c r="GW35" s="130"/>
      <c r="GX35" s="130"/>
      <c r="GY35" s="130"/>
      <c r="GZ35" s="130"/>
      <c r="HA35" s="130"/>
      <c r="HB35" s="130"/>
      <c r="HC35" s="130"/>
      <c r="HD35" s="130"/>
      <c r="HE35" s="130"/>
      <c r="HF35" s="130"/>
      <c r="HG35" s="130"/>
      <c r="HH35" s="130"/>
      <c r="HI35" s="130"/>
      <c r="HJ35" s="130"/>
      <c r="HK35" s="130"/>
      <c r="HL35" s="130"/>
      <c r="HM35" s="130"/>
      <c r="HN35" s="130"/>
      <c r="HO35" s="130"/>
      <c r="HP35" s="130"/>
      <c r="HQ35" s="130"/>
      <c r="HR35" s="130"/>
      <c r="HS35" s="130"/>
      <c r="HT35" s="130"/>
      <c r="HU35" s="130"/>
      <c r="HV35" s="130"/>
      <c r="HW35" s="130"/>
      <c r="HX35" s="130"/>
      <c r="HY35" s="130"/>
      <c r="HZ35" s="130"/>
      <c r="IA35" s="130"/>
      <c r="IB35" s="130"/>
      <c r="IC35" s="130"/>
      <c r="ID35" s="130"/>
      <c r="IE35" s="130"/>
      <c r="IF35" s="130"/>
      <c r="IG35" s="130"/>
      <c r="IH35" s="130"/>
      <c r="II35" s="130"/>
      <c r="IJ35" s="130"/>
      <c r="IK35" s="130"/>
      <c r="IL35" s="130"/>
      <c r="IM35" s="130"/>
      <c r="IN35" s="130"/>
      <c r="IO35" s="130"/>
      <c r="IP35" s="130"/>
      <c r="IQ35" s="130"/>
      <c r="IR35" s="130"/>
      <c r="IS35" s="130"/>
      <c r="IT35" s="130"/>
      <c r="IU35" s="130"/>
      <c r="IV35" s="130"/>
    </row>
    <row r="36" spans="1:256" ht="14.25" x14ac:dyDescent="0.2">
      <c r="D36" s="164"/>
      <c r="E36" s="165"/>
      <c r="F36" s="165"/>
      <c r="G36" s="165"/>
    </row>
    <row r="37" spans="1:256" ht="14.25" x14ac:dyDescent="0.2">
      <c r="D37" s="164"/>
      <c r="E37" s="165"/>
      <c r="F37" s="165"/>
      <c r="G37" s="165"/>
    </row>
    <row r="38" spans="1:256" ht="14.25" x14ac:dyDescent="0.2">
      <c r="D38" s="164"/>
      <c r="E38" s="165"/>
      <c r="F38" s="165"/>
      <c r="G38" s="165"/>
    </row>
    <row r="39" spans="1:256" ht="14.25" x14ac:dyDescent="0.2">
      <c r="D39" s="164"/>
      <c r="E39" s="165"/>
      <c r="F39" s="165"/>
      <c r="G39" s="165"/>
    </row>
    <row r="40" spans="1:256" ht="14.25" x14ac:dyDescent="0.2">
      <c r="D40" s="164"/>
      <c r="E40" s="165"/>
      <c r="F40" s="165"/>
      <c r="G40" s="165"/>
    </row>
    <row r="41" spans="1:256" ht="14.25" x14ac:dyDescent="0.2">
      <c r="D41" s="164"/>
      <c r="E41" s="165"/>
      <c r="F41" s="165"/>
      <c r="G41" s="165"/>
    </row>
    <row r="42" spans="1:256" ht="14.25" x14ac:dyDescent="0.2">
      <c r="D42" s="164"/>
      <c r="E42" s="165"/>
      <c r="F42" s="165"/>
      <c r="G42" s="165"/>
    </row>
    <row r="43" spans="1:256" ht="14.25" x14ac:dyDescent="0.2">
      <c r="D43" s="164"/>
      <c r="E43" s="165"/>
      <c r="F43" s="165"/>
      <c r="G43" s="165"/>
    </row>
    <row r="44" spans="1:256" ht="14.25" x14ac:dyDescent="0.2">
      <c r="D44" s="164"/>
      <c r="E44" s="443"/>
      <c r="F44" s="443"/>
      <c r="G44" s="443"/>
      <c r="H44" s="443"/>
    </row>
    <row r="45" spans="1:256" ht="14.25" x14ac:dyDescent="0.2">
      <c r="D45" s="164"/>
      <c r="E45" s="443"/>
      <c r="F45" s="443"/>
      <c r="G45" s="443"/>
      <c r="H45" s="443"/>
      <c r="I45" s="443"/>
      <c r="J45" s="443"/>
    </row>
    <row r="46" spans="1:256" ht="14.25" x14ac:dyDescent="0.2">
      <c r="D46" s="164"/>
      <c r="E46" s="444"/>
      <c r="F46" s="444"/>
      <c r="G46" s="444"/>
      <c r="H46" s="444"/>
      <c r="I46" s="444"/>
      <c r="J46" s="444"/>
    </row>
    <row r="47" spans="1:256" ht="14.25" x14ac:dyDescent="0.2">
      <c r="D47" s="164"/>
      <c r="E47" s="165"/>
      <c r="F47" s="165"/>
      <c r="G47" s="165"/>
    </row>
    <row r="48" spans="1:256" ht="18.75" x14ac:dyDescent="0.3">
      <c r="C48" s="440"/>
      <c r="D48" s="440"/>
      <c r="E48" s="440"/>
      <c r="F48" s="440"/>
      <c r="G48" s="440"/>
      <c r="H48" s="440"/>
    </row>
    <row r="49" spans="3:9" ht="18.75" x14ac:dyDescent="0.3">
      <c r="C49" s="166"/>
      <c r="D49" s="166"/>
      <c r="E49" s="166"/>
      <c r="F49" s="166"/>
      <c r="G49" s="166"/>
      <c r="H49" s="166"/>
    </row>
    <row r="51" spans="3:9" ht="18.75" x14ac:dyDescent="0.3">
      <c r="C51" s="167"/>
    </row>
    <row r="53" spans="3:9" ht="14.25" x14ac:dyDescent="0.2">
      <c r="D53" s="164"/>
    </row>
    <row r="54" spans="3:9" ht="18.75" x14ac:dyDescent="0.3">
      <c r="D54" s="168"/>
    </row>
    <row r="55" spans="3:9" ht="14.25" x14ac:dyDescent="0.2">
      <c r="C55" s="442"/>
      <c r="D55" s="442"/>
      <c r="E55" s="169"/>
      <c r="F55" s="169"/>
      <c r="G55" s="169"/>
      <c r="H55" s="441"/>
      <c r="I55" s="441"/>
    </row>
    <row r="56" spans="3:9" x14ac:dyDescent="0.2">
      <c r="E56" s="170"/>
      <c r="F56" s="170"/>
      <c r="G56" s="170"/>
      <c r="H56" s="171"/>
    </row>
    <row r="57" spans="3:9" x14ac:dyDescent="0.2">
      <c r="E57" s="170"/>
      <c r="F57" s="170"/>
      <c r="G57" s="170"/>
      <c r="H57" s="171"/>
    </row>
    <row r="58" spans="3:9" x14ac:dyDescent="0.2">
      <c r="E58" s="170"/>
      <c r="F58" s="170"/>
      <c r="G58" s="170"/>
      <c r="H58" s="171"/>
    </row>
    <row r="59" spans="3:9" x14ac:dyDescent="0.2">
      <c r="E59" s="170"/>
      <c r="F59" s="170"/>
      <c r="G59" s="170"/>
      <c r="H59" s="171"/>
    </row>
    <row r="60" spans="3:9" x14ac:dyDescent="0.2">
      <c r="E60" s="170"/>
      <c r="F60" s="170"/>
      <c r="G60" s="170"/>
      <c r="H60" s="171"/>
    </row>
    <row r="61" spans="3:9" x14ac:dyDescent="0.2">
      <c r="E61" s="170"/>
      <c r="F61" s="170"/>
      <c r="G61" s="170"/>
      <c r="H61" s="171"/>
    </row>
    <row r="62" spans="3:9" x14ac:dyDescent="0.2">
      <c r="E62" s="170"/>
      <c r="F62" s="170"/>
      <c r="G62" s="170"/>
      <c r="H62" s="171"/>
    </row>
    <row r="63" spans="3:9" x14ac:dyDescent="0.2">
      <c r="E63" s="170"/>
      <c r="F63" s="170"/>
      <c r="G63" s="170"/>
      <c r="H63" s="171"/>
    </row>
    <row r="64" spans="3:9" x14ac:dyDescent="0.2">
      <c r="E64" s="170"/>
      <c r="F64" s="170"/>
      <c r="G64" s="170"/>
      <c r="H64" s="171"/>
    </row>
    <row r="65" spans="5:8" x14ac:dyDescent="0.2">
      <c r="E65" s="170"/>
      <c r="F65" s="170"/>
      <c r="G65" s="170"/>
      <c r="H65" s="171"/>
    </row>
    <row r="66" spans="5:8" x14ac:dyDescent="0.2">
      <c r="E66" s="170"/>
      <c r="F66" s="170"/>
      <c r="G66" s="170"/>
      <c r="H66" s="171"/>
    </row>
    <row r="67" spans="5:8" x14ac:dyDescent="0.2">
      <c r="E67" s="170"/>
      <c r="F67" s="170"/>
      <c r="G67" s="170"/>
      <c r="H67" s="171"/>
    </row>
    <row r="68" spans="5:8" x14ac:dyDescent="0.2">
      <c r="E68" s="170"/>
      <c r="F68" s="170"/>
      <c r="G68" s="170"/>
      <c r="H68" s="171"/>
    </row>
    <row r="69" spans="5:8" x14ac:dyDescent="0.2">
      <c r="E69" s="170"/>
      <c r="F69" s="170"/>
      <c r="G69" s="170"/>
      <c r="H69" s="171"/>
    </row>
    <row r="70" spans="5:8" x14ac:dyDescent="0.2">
      <c r="E70" s="170"/>
      <c r="F70" s="170"/>
      <c r="G70" s="170"/>
      <c r="H70" s="171"/>
    </row>
    <row r="71" spans="5:8" x14ac:dyDescent="0.2">
      <c r="E71" s="170"/>
      <c r="F71" s="170"/>
      <c r="G71" s="170"/>
      <c r="H71" s="171"/>
    </row>
    <row r="72" spans="5:8" x14ac:dyDescent="0.2">
      <c r="E72" s="170"/>
      <c r="F72" s="170"/>
      <c r="G72" s="170"/>
      <c r="H72" s="171"/>
    </row>
    <row r="73" spans="5:8" x14ac:dyDescent="0.2">
      <c r="E73" s="170"/>
      <c r="F73" s="170"/>
      <c r="G73" s="170"/>
      <c r="H73" s="171"/>
    </row>
    <row r="74" spans="5:8" x14ac:dyDescent="0.2">
      <c r="E74" s="170"/>
      <c r="F74" s="170"/>
      <c r="G74" s="170"/>
      <c r="H74" s="171"/>
    </row>
    <row r="75" spans="5:8" x14ac:dyDescent="0.2">
      <c r="E75" s="170"/>
      <c r="F75" s="170"/>
      <c r="G75" s="170"/>
      <c r="H75" s="171"/>
    </row>
    <row r="76" spans="5:8" x14ac:dyDescent="0.2">
      <c r="E76" s="170"/>
      <c r="F76" s="170"/>
      <c r="G76" s="170"/>
      <c r="H76" s="171"/>
    </row>
    <row r="77" spans="5:8" x14ac:dyDescent="0.2">
      <c r="E77" s="170"/>
      <c r="F77" s="170"/>
      <c r="G77" s="170"/>
      <c r="H77" s="171"/>
    </row>
    <row r="78" spans="5:8" x14ac:dyDescent="0.2">
      <c r="E78" s="170"/>
      <c r="F78" s="170"/>
      <c r="G78" s="170"/>
      <c r="H78" s="171"/>
    </row>
    <row r="79" spans="5:8" x14ac:dyDescent="0.2">
      <c r="E79" s="170"/>
      <c r="F79" s="170"/>
      <c r="G79" s="170"/>
      <c r="H79" s="171"/>
    </row>
    <row r="80" spans="5:8" x14ac:dyDescent="0.2">
      <c r="E80" s="170"/>
      <c r="F80" s="170"/>
      <c r="G80" s="170"/>
      <c r="H80" s="171"/>
    </row>
    <row r="81" spans="5:8" x14ac:dyDescent="0.2">
      <c r="E81" s="170"/>
      <c r="F81" s="170"/>
      <c r="G81" s="170"/>
      <c r="H81" s="171"/>
    </row>
    <row r="82" spans="5:8" x14ac:dyDescent="0.2">
      <c r="E82" s="170"/>
      <c r="F82" s="170"/>
      <c r="G82" s="170"/>
      <c r="H82" s="171"/>
    </row>
    <row r="83" spans="5:8" x14ac:dyDescent="0.2">
      <c r="E83" s="170"/>
      <c r="F83" s="170"/>
      <c r="G83" s="170"/>
      <c r="H83" s="171"/>
    </row>
    <row r="84" spans="5:8" x14ac:dyDescent="0.2">
      <c r="E84" s="170"/>
      <c r="F84" s="170"/>
      <c r="G84" s="170"/>
      <c r="H84" s="171"/>
    </row>
    <row r="85" spans="5:8" x14ac:dyDescent="0.2">
      <c r="E85" s="170"/>
      <c r="F85" s="170"/>
      <c r="G85" s="170"/>
      <c r="H85" s="171"/>
    </row>
    <row r="86" spans="5:8" x14ac:dyDescent="0.2">
      <c r="E86" s="170"/>
      <c r="F86" s="170"/>
      <c r="G86" s="170"/>
      <c r="H86" s="171"/>
    </row>
    <row r="87" spans="5:8" x14ac:dyDescent="0.2">
      <c r="E87" s="170"/>
      <c r="F87" s="170"/>
      <c r="G87" s="170"/>
      <c r="H87" s="171"/>
    </row>
    <row r="88" spans="5:8" x14ac:dyDescent="0.2">
      <c r="E88" s="170"/>
      <c r="F88" s="170"/>
      <c r="G88" s="170"/>
      <c r="H88" s="171"/>
    </row>
    <row r="89" spans="5:8" x14ac:dyDescent="0.2">
      <c r="E89" s="170"/>
      <c r="F89" s="170"/>
      <c r="G89" s="170"/>
      <c r="H89" s="171"/>
    </row>
    <row r="90" spans="5:8" x14ac:dyDescent="0.2">
      <c r="E90" s="170"/>
      <c r="F90" s="170"/>
      <c r="G90" s="170"/>
      <c r="H90" s="171"/>
    </row>
    <row r="91" spans="5:8" x14ac:dyDescent="0.2">
      <c r="E91" s="170"/>
      <c r="F91" s="170"/>
      <c r="G91" s="170"/>
      <c r="H91" s="171"/>
    </row>
    <row r="92" spans="5:8" x14ac:dyDescent="0.2">
      <c r="E92" s="172"/>
      <c r="F92" s="172"/>
      <c r="G92" s="172"/>
      <c r="H92" s="171"/>
    </row>
    <row r="93" spans="5:8" x14ac:dyDescent="0.2">
      <c r="E93" s="170"/>
      <c r="F93" s="170"/>
      <c r="G93" s="170"/>
    </row>
    <row r="94" spans="5:8" x14ac:dyDescent="0.2">
      <c r="E94" s="170"/>
      <c r="F94" s="170"/>
      <c r="G94" s="170"/>
    </row>
    <row r="95" spans="5:8" x14ac:dyDescent="0.2">
      <c r="E95" s="170"/>
      <c r="F95" s="170"/>
      <c r="G95" s="170"/>
    </row>
    <row r="96" spans="5:8" x14ac:dyDescent="0.2">
      <c r="E96" s="170"/>
      <c r="F96" s="170"/>
      <c r="G96" s="170"/>
    </row>
    <row r="97" spans="3:10" x14ac:dyDescent="0.2">
      <c r="E97" s="170"/>
      <c r="F97" s="170"/>
      <c r="G97" s="170"/>
    </row>
    <row r="98" spans="3:10" x14ac:dyDescent="0.2">
      <c r="E98" s="170"/>
      <c r="F98" s="170"/>
      <c r="G98" s="170"/>
    </row>
    <row r="99" spans="3:10" x14ac:dyDescent="0.2">
      <c r="E99" s="443"/>
      <c r="F99" s="443"/>
      <c r="G99" s="443"/>
      <c r="H99" s="443"/>
    </row>
    <row r="100" spans="3:10" x14ac:dyDescent="0.2">
      <c r="E100" s="443"/>
      <c r="F100" s="443"/>
      <c r="G100" s="443"/>
      <c r="H100" s="443"/>
      <c r="I100" s="443"/>
      <c r="J100" s="443"/>
    </row>
    <row r="101" spans="3:10" x14ac:dyDescent="0.2">
      <c r="E101" s="444"/>
      <c r="F101" s="444"/>
      <c r="G101" s="444"/>
      <c r="H101" s="444"/>
      <c r="I101" s="444"/>
      <c r="J101" s="444"/>
    </row>
    <row r="102" spans="3:10" x14ac:dyDescent="0.2">
      <c r="E102" s="173"/>
      <c r="F102" s="173"/>
      <c r="G102" s="173"/>
      <c r="H102" s="173"/>
      <c r="I102" s="173"/>
      <c r="J102" s="173"/>
    </row>
    <row r="103" spans="3:10" x14ac:dyDescent="0.2">
      <c r="E103" s="170"/>
      <c r="F103" s="170"/>
      <c r="G103" s="170"/>
    </row>
    <row r="104" spans="3:10" ht="18.75" x14ac:dyDescent="0.3">
      <c r="C104" s="440"/>
      <c r="D104" s="440"/>
      <c r="E104" s="440"/>
      <c r="F104" s="440"/>
      <c r="G104" s="440"/>
      <c r="H104" s="440"/>
    </row>
    <row r="105" spans="3:10" ht="18.75" x14ac:dyDescent="0.3">
      <c r="C105" s="166"/>
      <c r="D105" s="166"/>
      <c r="E105" s="166"/>
      <c r="F105" s="166"/>
      <c r="G105" s="166"/>
      <c r="H105" s="166"/>
    </row>
    <row r="107" spans="3:10" ht="18.75" x14ac:dyDescent="0.3">
      <c r="C107" s="167"/>
    </row>
    <row r="108" spans="3:10" x14ac:dyDescent="0.2">
      <c r="C108" s="174"/>
    </row>
    <row r="109" spans="3:10" ht="14.25" x14ac:dyDescent="0.2">
      <c r="C109" s="175"/>
      <c r="D109" s="176"/>
    </row>
    <row r="110" spans="3:10" ht="14.25" x14ac:dyDescent="0.2">
      <c r="C110" s="175"/>
      <c r="D110" s="169"/>
      <c r="E110" s="169"/>
      <c r="F110" s="169"/>
      <c r="G110" s="169"/>
      <c r="H110" s="441"/>
      <c r="I110" s="441"/>
    </row>
    <row r="112" spans="3:10" ht="14.25" x14ac:dyDescent="0.2">
      <c r="D112" s="164"/>
      <c r="E112" s="177"/>
      <c r="F112" s="177"/>
      <c r="G112" s="177"/>
    </row>
    <row r="113" spans="4:8" x14ac:dyDescent="0.2">
      <c r="E113" s="165"/>
      <c r="F113" s="165"/>
      <c r="G113" s="165"/>
      <c r="H113" s="171"/>
    </row>
    <row r="114" spans="4:8" x14ac:dyDescent="0.2">
      <c r="E114" s="165"/>
      <c r="F114" s="165"/>
      <c r="G114" s="165"/>
      <c r="H114" s="171"/>
    </row>
    <row r="115" spans="4:8" ht="14.25" x14ac:dyDescent="0.2">
      <c r="E115" s="177"/>
      <c r="F115" s="177"/>
      <c r="G115" s="177"/>
      <c r="H115" s="171"/>
    </row>
    <row r="116" spans="4:8" ht="14.25" x14ac:dyDescent="0.2">
      <c r="E116" s="177"/>
      <c r="F116" s="177"/>
      <c r="G116" s="177"/>
      <c r="H116" s="171"/>
    </row>
    <row r="117" spans="4:8" ht="14.25" x14ac:dyDescent="0.2">
      <c r="D117" s="164"/>
      <c r="E117" s="177"/>
      <c r="F117" s="177"/>
      <c r="G117" s="177"/>
      <c r="H117" s="171"/>
    </row>
    <row r="118" spans="4:8" x14ac:dyDescent="0.2">
      <c r="E118" s="165"/>
      <c r="F118" s="165"/>
      <c r="G118" s="165"/>
      <c r="H118" s="171"/>
    </row>
    <row r="119" spans="4:8" x14ac:dyDescent="0.2">
      <c r="E119" s="165"/>
      <c r="F119" s="165"/>
      <c r="G119" s="165"/>
      <c r="H119" s="171"/>
    </row>
    <row r="120" spans="4:8" x14ac:dyDescent="0.2">
      <c r="E120" s="165"/>
      <c r="F120" s="165"/>
      <c r="G120" s="165"/>
      <c r="H120" s="171"/>
    </row>
    <row r="121" spans="4:8" x14ac:dyDescent="0.2">
      <c r="E121" s="165"/>
      <c r="F121" s="165"/>
      <c r="G121" s="165"/>
      <c r="H121" s="171"/>
    </row>
    <row r="122" spans="4:8" ht="14.25" x14ac:dyDescent="0.2">
      <c r="E122" s="177"/>
      <c r="F122" s="177"/>
      <c r="G122" s="177"/>
      <c r="H122" s="171"/>
    </row>
    <row r="123" spans="4:8" ht="14.25" x14ac:dyDescent="0.2">
      <c r="E123" s="177"/>
      <c r="F123" s="177"/>
      <c r="G123" s="177"/>
      <c r="H123" s="171"/>
    </row>
    <row r="124" spans="4:8" ht="14.25" x14ac:dyDescent="0.2">
      <c r="D124" s="164"/>
      <c r="E124" s="177"/>
      <c r="F124" s="177"/>
      <c r="G124" s="177"/>
      <c r="H124" s="171"/>
    </row>
    <row r="125" spans="4:8" ht="14.25" x14ac:dyDescent="0.2">
      <c r="D125" s="164"/>
      <c r="E125" s="165"/>
      <c r="F125" s="165"/>
      <c r="G125" s="165"/>
      <c r="H125" s="171"/>
    </row>
    <row r="126" spans="4:8" ht="14.25" x14ac:dyDescent="0.2">
      <c r="D126" s="164"/>
      <c r="E126" s="165"/>
      <c r="F126" s="165"/>
      <c r="G126" s="165"/>
      <c r="H126" s="171"/>
    </row>
    <row r="127" spans="4:8" ht="14.25" x14ac:dyDescent="0.2">
      <c r="D127" s="164"/>
      <c r="E127" s="177"/>
      <c r="F127" s="177"/>
      <c r="G127" s="177"/>
      <c r="H127" s="171"/>
    </row>
    <row r="128" spans="4:8" ht="14.25" x14ac:dyDescent="0.2">
      <c r="D128" s="164"/>
      <c r="E128" s="177"/>
      <c r="F128" s="177"/>
      <c r="G128" s="177"/>
      <c r="H128" s="171"/>
    </row>
    <row r="129" spans="3:8" ht="14.25" x14ac:dyDescent="0.2">
      <c r="D129" s="164"/>
      <c r="E129" s="177"/>
      <c r="F129" s="177"/>
      <c r="G129" s="177"/>
      <c r="H129" s="171"/>
    </row>
    <row r="130" spans="3:8" ht="14.25" x14ac:dyDescent="0.2">
      <c r="D130" s="164"/>
      <c r="E130" s="165"/>
      <c r="F130" s="165"/>
      <c r="G130" s="165"/>
      <c r="H130" s="171"/>
    </row>
    <row r="131" spans="3:8" ht="14.25" x14ac:dyDescent="0.2">
      <c r="D131" s="164"/>
      <c r="E131" s="165"/>
      <c r="F131" s="165"/>
      <c r="G131" s="165"/>
      <c r="H131" s="171"/>
    </row>
    <row r="132" spans="3:8" ht="14.25" x14ac:dyDescent="0.2">
      <c r="D132" s="164"/>
      <c r="E132" s="177"/>
      <c r="F132" s="177"/>
      <c r="G132" s="177"/>
      <c r="H132" s="171"/>
    </row>
    <row r="133" spans="3:8" ht="14.25" x14ac:dyDescent="0.2">
      <c r="D133" s="164"/>
      <c r="E133" s="177"/>
      <c r="F133" s="177"/>
      <c r="G133" s="177"/>
      <c r="H133" s="171"/>
    </row>
    <row r="134" spans="3:8" ht="14.25" x14ac:dyDescent="0.2">
      <c r="D134" s="164"/>
      <c r="E134" s="177"/>
      <c r="F134" s="177"/>
      <c r="G134" s="177"/>
      <c r="H134" s="171"/>
    </row>
    <row r="135" spans="3:8" ht="14.25" x14ac:dyDescent="0.2">
      <c r="D135" s="164"/>
      <c r="E135" s="165"/>
      <c r="F135" s="165"/>
      <c r="G135" s="165"/>
      <c r="H135" s="171"/>
    </row>
    <row r="136" spans="3:8" ht="14.25" x14ac:dyDescent="0.2">
      <c r="D136" s="164"/>
      <c r="E136" s="165"/>
      <c r="F136" s="165"/>
      <c r="G136" s="165"/>
      <c r="H136" s="171"/>
    </row>
    <row r="137" spans="3:8" ht="14.25" x14ac:dyDescent="0.2">
      <c r="D137" s="164"/>
      <c r="E137" s="177"/>
      <c r="F137" s="177"/>
      <c r="G137" s="177"/>
      <c r="H137" s="171"/>
    </row>
    <row r="138" spans="3:8" ht="14.25" x14ac:dyDescent="0.2">
      <c r="D138" s="164"/>
      <c r="E138" s="177"/>
      <c r="F138" s="177"/>
      <c r="G138" s="177"/>
      <c r="H138" s="171"/>
    </row>
    <row r="139" spans="3:8" ht="14.25" x14ac:dyDescent="0.2">
      <c r="D139" s="164"/>
      <c r="E139" s="177"/>
      <c r="F139" s="177"/>
      <c r="G139" s="177"/>
      <c r="H139" s="171"/>
    </row>
    <row r="140" spans="3:8" ht="14.25" x14ac:dyDescent="0.2">
      <c r="C140" s="175"/>
      <c r="D140" s="164"/>
      <c r="E140" s="165"/>
      <c r="F140" s="165"/>
      <c r="G140" s="165"/>
      <c r="H140" s="171"/>
    </row>
    <row r="141" spans="3:8" ht="14.25" x14ac:dyDescent="0.2">
      <c r="C141" s="175"/>
      <c r="D141" s="164"/>
      <c r="E141" s="165"/>
      <c r="F141" s="165"/>
      <c r="G141" s="165"/>
      <c r="H141" s="171"/>
    </row>
    <row r="142" spans="3:8" ht="14.25" x14ac:dyDescent="0.2">
      <c r="C142" s="175"/>
      <c r="D142" s="164"/>
      <c r="E142" s="165"/>
      <c r="F142" s="165"/>
      <c r="G142" s="165"/>
      <c r="H142" s="171"/>
    </row>
    <row r="143" spans="3:8" ht="14.25" x14ac:dyDescent="0.2">
      <c r="D143" s="164"/>
      <c r="E143" s="177"/>
      <c r="F143" s="177"/>
      <c r="G143" s="177"/>
      <c r="H143" s="171"/>
    </row>
    <row r="144" spans="3:8" ht="14.25" x14ac:dyDescent="0.2">
      <c r="D144" s="164"/>
      <c r="E144" s="177"/>
      <c r="F144" s="177"/>
      <c r="G144" s="177"/>
      <c r="H144" s="171"/>
    </row>
    <row r="145" spans="4:8" ht="14.25" x14ac:dyDescent="0.2">
      <c r="D145" s="164"/>
      <c r="E145" s="177"/>
      <c r="F145" s="177"/>
      <c r="G145" s="177"/>
      <c r="H145" s="171"/>
    </row>
    <row r="146" spans="4:8" x14ac:dyDescent="0.2">
      <c r="E146" s="165"/>
      <c r="F146" s="165"/>
      <c r="G146" s="165"/>
      <c r="H146" s="171"/>
    </row>
    <row r="147" spans="4:8" x14ac:dyDescent="0.2">
      <c r="E147" s="165"/>
      <c r="F147" s="165"/>
      <c r="G147" s="165"/>
      <c r="H147" s="171"/>
    </row>
    <row r="148" spans="4:8" x14ac:dyDescent="0.2">
      <c r="E148" s="171"/>
      <c r="F148" s="171"/>
      <c r="G148" s="171"/>
      <c r="H148" s="171"/>
    </row>
  </sheetData>
  <mergeCells count="20">
    <mergeCell ref="E46:J46"/>
    <mergeCell ref="D2:H5"/>
    <mergeCell ref="B6:C7"/>
    <mergeCell ref="D6:H7"/>
    <mergeCell ref="B8:H8"/>
    <mergeCell ref="B16:D16"/>
    <mergeCell ref="E16:H16"/>
    <mergeCell ref="B17:H17"/>
    <mergeCell ref="B21:D21"/>
    <mergeCell ref="E21:H21"/>
    <mergeCell ref="E44:H44"/>
    <mergeCell ref="E45:J45"/>
    <mergeCell ref="C104:H104"/>
    <mergeCell ref="H110:I110"/>
    <mergeCell ref="C48:H48"/>
    <mergeCell ref="C55:D55"/>
    <mergeCell ref="H55:I55"/>
    <mergeCell ref="E99:H99"/>
    <mergeCell ref="E100:J100"/>
    <mergeCell ref="E101:J10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colBreaks count="1" manualBreakCount="1">
    <brk id="8" max="51" man="1"/>
  </col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8193" r:id="rId4">
          <objectPr defaultSize="0" autoPict="0" r:id="rId5">
            <anchor moveWithCells="1" sizeWithCells="1">
              <from>
                <xdr:col>1</xdr:col>
                <xdr:colOff>47625</xdr:colOff>
                <xdr:row>1</xdr:row>
                <xdr:rowOff>66675</xdr:rowOff>
              </from>
              <to>
                <xdr:col>2</xdr:col>
                <xdr:colOff>2505075</xdr:colOff>
                <xdr:row>4</xdr:row>
                <xdr:rowOff>85725</xdr:rowOff>
              </to>
            </anchor>
          </objectPr>
        </oleObject>
      </mc:Choice>
      <mc:Fallback>
        <oleObject progId="Figura do Microsoft Photo Editor 3.0" shapeId="819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7"/>
  <sheetViews>
    <sheetView topLeftCell="A4" zoomScale="90" zoomScaleNormal="90" workbookViewId="0">
      <selection activeCell="K12" sqref="K12"/>
    </sheetView>
  </sheetViews>
  <sheetFormatPr defaultRowHeight="12.75" x14ac:dyDescent="0.2"/>
  <cols>
    <col min="1" max="1" width="1.5703125" customWidth="1"/>
    <col min="2" max="2" width="7.7109375" customWidth="1"/>
    <col min="3" max="3" width="20.85546875" customWidth="1"/>
    <col min="4" max="4" width="9.5703125" customWidth="1"/>
    <col min="5" max="6" width="7" customWidth="1"/>
    <col min="7" max="7" width="6.28515625" customWidth="1"/>
    <col min="8" max="8" width="8.42578125" customWidth="1"/>
    <col min="9" max="9" width="8.7109375" customWidth="1"/>
    <col min="10" max="10" width="11.42578125" customWidth="1"/>
    <col min="11" max="11" width="10.85546875" customWidth="1"/>
    <col min="12" max="12" width="12.140625" customWidth="1"/>
    <col min="13" max="13" width="12.7109375" customWidth="1"/>
    <col min="14" max="14" width="10.28515625" customWidth="1"/>
    <col min="15" max="15" width="12.42578125" customWidth="1"/>
    <col min="16" max="16" width="11.7109375" bestFit="1" customWidth="1"/>
  </cols>
  <sheetData>
    <row r="1" spans="2:16" ht="13.5" thickBot="1" x14ac:dyDescent="0.25"/>
    <row r="2" spans="2:16" ht="36" customHeight="1" thickBot="1" x14ac:dyDescent="0.25">
      <c r="B2" s="481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262"/>
    </row>
    <row r="3" spans="2:16" ht="51.75" customHeight="1" thickBot="1" x14ac:dyDescent="0.25">
      <c r="B3" s="483" t="s">
        <v>421</v>
      </c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5"/>
      <c r="O3" s="301"/>
    </row>
    <row r="4" spans="2:16" ht="30" customHeight="1" thickBot="1" x14ac:dyDescent="0.25">
      <c r="B4" s="486" t="s">
        <v>32</v>
      </c>
      <c r="C4" s="486" t="s">
        <v>243</v>
      </c>
      <c r="D4" s="488" t="s">
        <v>223</v>
      </c>
      <c r="E4" s="489"/>
      <c r="F4" s="489"/>
      <c r="G4" s="490" t="s">
        <v>252</v>
      </c>
      <c r="H4" s="492" t="s">
        <v>254</v>
      </c>
      <c r="I4" s="492" t="s">
        <v>255</v>
      </c>
      <c r="J4" s="492" t="s">
        <v>256</v>
      </c>
      <c r="K4" s="492" t="s">
        <v>423</v>
      </c>
      <c r="L4" s="477" t="s">
        <v>257</v>
      </c>
      <c r="M4" s="477" t="s">
        <v>352</v>
      </c>
      <c r="N4" s="477" t="s">
        <v>258</v>
      </c>
      <c r="O4" s="477" t="s">
        <v>353</v>
      </c>
    </row>
    <row r="5" spans="2:16" ht="64.5" customHeight="1" thickBot="1" x14ac:dyDescent="0.25">
      <c r="B5" s="487"/>
      <c r="C5" s="487"/>
      <c r="D5" s="264" t="s">
        <v>250</v>
      </c>
      <c r="E5" s="250" t="s">
        <v>253</v>
      </c>
      <c r="F5" s="250" t="s">
        <v>251</v>
      </c>
      <c r="G5" s="491"/>
      <c r="H5" s="493"/>
      <c r="I5" s="493"/>
      <c r="J5" s="493"/>
      <c r="K5" s="493"/>
      <c r="L5" s="478"/>
      <c r="M5" s="478"/>
      <c r="N5" s="478"/>
      <c r="O5" s="478"/>
    </row>
    <row r="6" spans="2:16" ht="30" customHeight="1" x14ac:dyDescent="0.2">
      <c r="B6" s="230">
        <v>1</v>
      </c>
      <c r="C6" s="308" t="s">
        <v>244</v>
      </c>
      <c r="D6" s="232">
        <v>1400.7</v>
      </c>
      <c r="E6" s="232">
        <v>2</v>
      </c>
      <c r="F6" s="232">
        <v>3.65</v>
      </c>
      <c r="G6" s="232">
        <v>2.5</v>
      </c>
      <c r="H6" s="251">
        <v>9.8000000000000007</v>
      </c>
      <c r="I6" s="251">
        <v>11.8</v>
      </c>
      <c r="J6" s="251">
        <f>I6*D6</f>
        <v>16528.259999999998</v>
      </c>
      <c r="K6" s="251">
        <f>(D6*0.3*0.3)+(J6*0.03)</f>
        <v>621.91</v>
      </c>
      <c r="L6" s="251">
        <v>90710</v>
      </c>
      <c r="M6" s="233">
        <v>28014</v>
      </c>
      <c r="N6" s="232">
        <f>D6</f>
        <v>1400.7</v>
      </c>
      <c r="O6" s="232">
        <f>54.02*14.95</f>
        <v>807.6</v>
      </c>
      <c r="P6" t="s">
        <v>354</v>
      </c>
    </row>
    <row r="7" spans="2:16" ht="30" customHeight="1" x14ac:dyDescent="0.2">
      <c r="B7" s="230">
        <v>2</v>
      </c>
      <c r="C7" s="231" t="s">
        <v>245</v>
      </c>
      <c r="D7" s="234">
        <v>1992</v>
      </c>
      <c r="E7" s="234">
        <v>1.3</v>
      </c>
      <c r="F7" s="234">
        <v>2</v>
      </c>
      <c r="G7" s="232">
        <v>2.5</v>
      </c>
      <c r="H7" s="252">
        <v>5.4</v>
      </c>
      <c r="I7" s="252">
        <v>7.4</v>
      </c>
      <c r="J7" s="251">
        <f t="shared" ref="J7:J11" si="0">I7*D7</f>
        <v>14740.8</v>
      </c>
      <c r="K7" s="251">
        <f t="shared" ref="K7:K11" si="1">(D7*0.3*0.3)+(J7*0.03)</f>
        <v>621.5</v>
      </c>
      <c r="L7" s="252">
        <v>77472</v>
      </c>
      <c r="M7" s="235">
        <v>21364.2</v>
      </c>
      <c r="N7" s="232">
        <f t="shared" ref="N7:N11" si="2">D7</f>
        <v>1992</v>
      </c>
      <c r="O7" s="232">
        <f>622.41*10</f>
        <v>6224.1</v>
      </c>
      <c r="P7" t="s">
        <v>355</v>
      </c>
    </row>
    <row r="8" spans="2:16" ht="30" customHeight="1" x14ac:dyDescent="0.2">
      <c r="B8" s="230">
        <v>3</v>
      </c>
      <c r="C8" s="231" t="s">
        <v>246</v>
      </c>
      <c r="D8" s="234">
        <v>1129</v>
      </c>
      <c r="E8" s="234">
        <v>2.1</v>
      </c>
      <c r="F8" s="234">
        <v>3.05</v>
      </c>
      <c r="G8" s="232">
        <v>2.5</v>
      </c>
      <c r="H8" s="252">
        <v>8.1999999999999993</v>
      </c>
      <c r="I8" s="252">
        <v>10.199999999999999</v>
      </c>
      <c r="J8" s="251">
        <f t="shared" si="0"/>
        <v>11515.8</v>
      </c>
      <c r="K8" s="251">
        <f t="shared" si="1"/>
        <v>447.08</v>
      </c>
      <c r="L8" s="252">
        <v>116651</v>
      </c>
      <c r="M8" s="235">
        <v>23433.8</v>
      </c>
      <c r="N8" s="232">
        <f t="shared" si="2"/>
        <v>1129</v>
      </c>
      <c r="O8" s="232">
        <f>411.23*13.15</f>
        <v>5407.67</v>
      </c>
      <c r="P8" t="s">
        <v>356</v>
      </c>
    </row>
    <row r="9" spans="2:16" ht="30" customHeight="1" x14ac:dyDescent="0.2">
      <c r="B9" s="230">
        <v>4</v>
      </c>
      <c r="C9" s="231" t="s">
        <v>247</v>
      </c>
      <c r="D9" s="234">
        <v>1051.5999999999999</v>
      </c>
      <c r="E9" s="234">
        <v>2.1</v>
      </c>
      <c r="F9" s="234">
        <v>4.45</v>
      </c>
      <c r="G9" s="232">
        <v>2.5</v>
      </c>
      <c r="H9" s="252">
        <v>12</v>
      </c>
      <c r="I9" s="252">
        <v>14</v>
      </c>
      <c r="J9" s="251">
        <f t="shared" si="0"/>
        <v>14722.4</v>
      </c>
      <c r="K9" s="251">
        <f t="shared" si="1"/>
        <v>536.32000000000005</v>
      </c>
      <c r="L9" s="252">
        <v>78509</v>
      </c>
      <c r="M9" s="235">
        <v>22635.7</v>
      </c>
      <c r="N9" s="232">
        <f t="shared" si="2"/>
        <v>1051.5999999999999</v>
      </c>
      <c r="O9" s="232" t="s">
        <v>359</v>
      </c>
    </row>
    <row r="10" spans="2:16" ht="30" customHeight="1" x14ac:dyDescent="0.2">
      <c r="B10" s="230">
        <v>5</v>
      </c>
      <c r="C10" s="231" t="s">
        <v>248</v>
      </c>
      <c r="D10" s="234">
        <v>1662.5</v>
      </c>
      <c r="E10" s="234">
        <v>1</v>
      </c>
      <c r="F10" s="234">
        <v>4.2</v>
      </c>
      <c r="G10" s="232">
        <v>2.5</v>
      </c>
      <c r="H10" s="252">
        <v>11.3</v>
      </c>
      <c r="I10" s="252">
        <v>13.3</v>
      </c>
      <c r="J10" s="251">
        <f t="shared" si="0"/>
        <v>22111.25</v>
      </c>
      <c r="K10" s="251">
        <f t="shared" si="1"/>
        <v>812.96</v>
      </c>
      <c r="L10" s="252">
        <v>113259</v>
      </c>
      <c r="M10" s="235">
        <v>12468.8</v>
      </c>
      <c r="N10" s="232">
        <f t="shared" si="2"/>
        <v>1662.5</v>
      </c>
      <c r="O10" s="232">
        <f>664.15*16.6</f>
        <v>11024.89</v>
      </c>
      <c r="P10" t="s">
        <v>355</v>
      </c>
    </row>
    <row r="11" spans="2:16" ht="30" customHeight="1" thickBot="1" x14ac:dyDescent="0.25">
      <c r="B11" s="302">
        <v>6</v>
      </c>
      <c r="C11" s="303" t="s">
        <v>249</v>
      </c>
      <c r="D11" s="304">
        <v>1721.3</v>
      </c>
      <c r="E11" s="304">
        <v>2.4</v>
      </c>
      <c r="F11" s="304">
        <v>4</v>
      </c>
      <c r="G11" s="305">
        <v>2.5</v>
      </c>
      <c r="H11" s="254">
        <v>10.8</v>
      </c>
      <c r="I11" s="254">
        <v>12.8</v>
      </c>
      <c r="J11" s="251">
        <f t="shared" si="0"/>
        <v>22032.639999999999</v>
      </c>
      <c r="K11" s="251">
        <f t="shared" si="1"/>
        <v>815.9</v>
      </c>
      <c r="L11" s="254">
        <v>127378</v>
      </c>
      <c r="M11" s="253">
        <v>45442.3</v>
      </c>
      <c r="N11" s="232">
        <f t="shared" si="2"/>
        <v>1721.3</v>
      </c>
      <c r="O11" s="232">
        <f>729.83*16</f>
        <v>11677.28</v>
      </c>
      <c r="P11" t="s">
        <v>355</v>
      </c>
    </row>
    <row r="12" spans="2:16" ht="30" customHeight="1" thickBot="1" x14ac:dyDescent="0.25">
      <c r="B12" s="479" t="s">
        <v>83</v>
      </c>
      <c r="C12" s="480"/>
      <c r="D12" s="480"/>
      <c r="E12" s="480"/>
      <c r="F12" s="480"/>
      <c r="G12" s="480"/>
      <c r="H12" s="306"/>
      <c r="I12" s="307"/>
      <c r="J12" s="316">
        <f>SUM(J6:J11)</f>
        <v>101651.15</v>
      </c>
      <c r="K12" s="255">
        <f xml:space="preserve"> SUM(K6:K11)</f>
        <v>3855.67</v>
      </c>
      <c r="L12" s="256">
        <f xml:space="preserve"> SUM(L6:L11)</f>
        <v>603979</v>
      </c>
      <c r="M12" s="257">
        <f xml:space="preserve"> SUM(M6:M11)</f>
        <v>153358.79999999999</v>
      </c>
      <c r="N12" s="266">
        <f xml:space="preserve"> SUM(N6:N11)</f>
        <v>8957.1</v>
      </c>
      <c r="O12" s="265">
        <f xml:space="preserve"> SUM(O6:O11)</f>
        <v>35141.54</v>
      </c>
    </row>
    <row r="13" spans="2:16" s="315" customFormat="1" ht="30" customHeight="1" thickBot="1" x14ac:dyDescent="0.25">
      <c r="B13" s="309" t="s">
        <v>422</v>
      </c>
      <c r="C13" s="310"/>
      <c r="D13" s="310"/>
      <c r="E13" s="310"/>
      <c r="F13" s="310"/>
      <c r="G13" s="310"/>
      <c r="H13" s="312"/>
      <c r="I13" s="312"/>
      <c r="J13" s="312"/>
      <c r="K13" s="313"/>
      <c r="L13" s="313"/>
      <c r="M13" s="313"/>
      <c r="N13" s="313"/>
      <c r="O13" s="314"/>
    </row>
    <row r="17" spans="12:12" x14ac:dyDescent="0.2">
      <c r="L17" s="267"/>
    </row>
  </sheetData>
  <mergeCells count="15">
    <mergeCell ref="O4:O5"/>
    <mergeCell ref="B12:G12"/>
    <mergeCell ref="B2:N2"/>
    <mergeCell ref="B3:N3"/>
    <mergeCell ref="B4:B5"/>
    <mergeCell ref="C4:C5"/>
    <mergeCell ref="D4:F4"/>
    <mergeCell ref="G4:G5"/>
    <mergeCell ref="L4:L5"/>
    <mergeCell ref="H4:H5"/>
    <mergeCell ref="J4:J5"/>
    <mergeCell ref="I4:I5"/>
    <mergeCell ref="K4:K5"/>
    <mergeCell ref="N4:N5"/>
    <mergeCell ref="M4:M5"/>
  </mergeCells>
  <pageMargins left="0.51181102362204722" right="0.51181102362204722" top="0.78740157480314965" bottom="0.78740157480314965" header="0.31496062992125984" footer="0.31496062992125984"/>
  <pageSetup paperSize="9" scale="70" orientation="landscape" verticalDpi="599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view="pageBreakPreview" zoomScale="90" zoomScaleNormal="100" zoomScaleSheetLayoutView="90" workbookViewId="0">
      <selection activeCell="C12" sqref="C12"/>
    </sheetView>
  </sheetViews>
  <sheetFormatPr defaultRowHeight="12.75" x14ac:dyDescent="0.2"/>
  <cols>
    <col min="1" max="1" width="2.7109375" customWidth="1"/>
    <col min="2" max="2" width="9.140625" customWidth="1"/>
    <col min="3" max="3" width="28.140625" customWidth="1"/>
    <col min="4" max="4" width="19.42578125" customWidth="1"/>
    <col min="5" max="5" width="20" customWidth="1"/>
    <col min="6" max="6" width="1.85546875" customWidth="1"/>
  </cols>
  <sheetData>
    <row r="1" spans="2:9" ht="7.5" customHeight="1" thickBot="1" x14ac:dyDescent="0.25"/>
    <row r="2" spans="2:9" ht="48.75" customHeight="1" thickBot="1" x14ac:dyDescent="0.25">
      <c r="B2" s="481"/>
      <c r="C2" s="482"/>
      <c r="D2" s="482"/>
      <c r="E2" s="494"/>
    </row>
    <row r="3" spans="2:9" ht="30" customHeight="1" thickBot="1" x14ac:dyDescent="0.25">
      <c r="B3" s="495" t="s">
        <v>408</v>
      </c>
      <c r="C3" s="496"/>
      <c r="D3" s="496"/>
      <c r="E3" s="497"/>
    </row>
    <row r="4" spans="2:9" ht="30" customHeight="1" thickBot="1" x14ac:dyDescent="0.25">
      <c r="B4" s="486" t="s">
        <v>32</v>
      </c>
      <c r="C4" s="486" t="s">
        <v>222</v>
      </c>
      <c r="D4" s="495" t="s">
        <v>224</v>
      </c>
      <c r="E4" s="497"/>
    </row>
    <row r="5" spans="2:9" ht="30" customHeight="1" thickBot="1" x14ac:dyDescent="0.3">
      <c r="B5" s="498"/>
      <c r="C5" s="498"/>
      <c r="D5" s="277" t="s">
        <v>129</v>
      </c>
      <c r="E5" s="277" t="s">
        <v>225</v>
      </c>
    </row>
    <row r="6" spans="2:9" ht="30" customHeight="1" thickBot="1" x14ac:dyDescent="0.25">
      <c r="B6" s="280">
        <v>1</v>
      </c>
      <c r="C6" s="281" t="s">
        <v>244</v>
      </c>
      <c r="D6" s="311">
        <v>324134</v>
      </c>
      <c r="E6" s="311">
        <v>8915158</v>
      </c>
    </row>
    <row r="7" spans="2:9" ht="30" customHeight="1" thickBot="1" x14ac:dyDescent="0.25">
      <c r="B7" s="280">
        <v>2</v>
      </c>
      <c r="C7" s="281" t="s">
        <v>245</v>
      </c>
      <c r="D7" s="311">
        <v>343545</v>
      </c>
      <c r="E7" s="311">
        <v>8926594</v>
      </c>
    </row>
    <row r="8" spans="2:9" ht="30" customHeight="1" thickBot="1" x14ac:dyDescent="0.25">
      <c r="B8" s="280">
        <v>3</v>
      </c>
      <c r="C8" s="281" t="s">
        <v>246</v>
      </c>
      <c r="D8" s="311">
        <v>335857</v>
      </c>
      <c r="E8" s="311">
        <v>8922022</v>
      </c>
    </row>
    <row r="9" spans="2:9" ht="30" customHeight="1" thickBot="1" x14ac:dyDescent="0.25">
      <c r="B9" s="280">
        <v>4</v>
      </c>
      <c r="C9" s="281" t="s">
        <v>247</v>
      </c>
      <c r="D9" s="311">
        <v>337276</v>
      </c>
      <c r="E9" s="311">
        <v>8922759</v>
      </c>
    </row>
    <row r="10" spans="2:9" ht="30" customHeight="1" thickBot="1" x14ac:dyDescent="0.25">
      <c r="B10" s="280">
        <v>5</v>
      </c>
      <c r="C10" s="281" t="s">
        <v>248</v>
      </c>
      <c r="D10" s="311">
        <v>342269</v>
      </c>
      <c r="E10" s="311">
        <v>8923623</v>
      </c>
      <c r="I10" s="262"/>
    </row>
    <row r="11" spans="2:9" ht="30" customHeight="1" thickBot="1" x14ac:dyDescent="0.25">
      <c r="B11" s="278">
        <v>6</v>
      </c>
      <c r="C11" s="279" t="s">
        <v>249</v>
      </c>
      <c r="D11" s="311">
        <v>345152</v>
      </c>
      <c r="E11" s="311">
        <v>8922685</v>
      </c>
    </row>
    <row r="12" spans="2:9" ht="30" customHeight="1" x14ac:dyDescent="0.2"/>
  </sheetData>
  <mergeCells count="5">
    <mergeCell ref="B2:E2"/>
    <mergeCell ref="B3:E3"/>
    <mergeCell ref="B4:B5"/>
    <mergeCell ref="C4:C5"/>
    <mergeCell ref="D4:E4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Insumos</vt:lpstr>
      <vt:lpstr>CPU</vt:lpstr>
      <vt:lpstr>Serviços </vt:lpstr>
      <vt:lpstr>Veiculo</vt:lpstr>
      <vt:lpstr>PO - I</vt:lpstr>
      <vt:lpstr>Deslocamento</vt:lpstr>
      <vt:lpstr>Dados dos Reservatórios</vt:lpstr>
      <vt:lpstr>Coordenadas</vt:lpstr>
      <vt:lpstr>Coordenadas!Area_de_impressao</vt:lpstr>
      <vt:lpstr>CPU!Area_de_impressao</vt:lpstr>
      <vt:lpstr>Deslocamento!Area_de_impressao</vt:lpstr>
      <vt:lpstr>Insumos!Area_de_impressao</vt:lpstr>
      <vt:lpstr>'Serviços '!Area_de_impressao</vt:lpstr>
      <vt:lpstr>Veiculo!Area_de_impressao</vt:lpstr>
      <vt:lpstr>Deslocamento!Titulos_de_impressao</vt:lpstr>
      <vt:lpstr>Insumos!Titulos_de_impressao</vt:lpstr>
      <vt:lpstr>'Serviços 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Alexinaldo Leda de Souza</cp:lastModifiedBy>
  <cp:lastPrinted>2013-10-30T19:13:44Z</cp:lastPrinted>
  <dcterms:created xsi:type="dcterms:W3CDTF">2008-09-23T14:57:33Z</dcterms:created>
  <dcterms:modified xsi:type="dcterms:W3CDTF">2013-10-30T19:19:20Z</dcterms:modified>
</cp:coreProperties>
</file>