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15" activeTab="1"/>
  </bookViews>
  <sheets>
    <sheet name="Burritizinho" sheetId="9" r:id="rId1"/>
    <sheet name="Lages Sobrado" sheetId="10" r:id="rId2"/>
  </sheets>
  <calcPr calcId="124519"/>
</workbook>
</file>

<file path=xl/calcChain.xml><?xml version="1.0" encoding="utf-8"?>
<calcChain xmlns="http://schemas.openxmlformats.org/spreadsheetml/2006/main">
  <c r="Z37" i="10"/>
  <c r="Z36"/>
  <c r="Z35"/>
  <c r="AA36" s="1"/>
  <c r="AC34"/>
  <c r="AB39" l="1"/>
  <c r="Z40" s="1"/>
  <c r="AB38"/>
  <c r="Z39" s="1"/>
  <c r="AB37"/>
  <c r="Z38" s="1"/>
  <c r="D12" l="1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D12" i="9"/>
  <c r="Z37"/>
  <c r="Z36"/>
  <c r="AA35"/>
  <c r="AB38" s="1"/>
  <c r="Z40" s="1"/>
  <c r="Z35"/>
  <c r="AC33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L42" i="10" l="1"/>
  <c r="N31"/>
  <c r="L63"/>
  <c r="S12"/>
  <c r="L42" i="9"/>
  <c r="N31"/>
  <c r="L63"/>
  <c r="S12"/>
  <c r="AB36"/>
  <c r="Z38" s="1"/>
  <c r="AB37"/>
  <c r="Z39" s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<sst xmlns="http://schemas.openxmlformats.org/spreadsheetml/2006/main" count="260" uniqueCount="95">
  <si>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</si>
  <si>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</si>
  <si>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</si>
  <si>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</si>
  <si>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</si>
  <si>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</si>
  <si>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</si>
  <si>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</si>
  <si>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</si>
  <si>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</si>
  <si>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</si>
  <si>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</si>
  <si>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</si>
  <si>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</si>
  <si>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</si>
  <si>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</si>
  <si>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</si>
  <si>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</si>
  <si>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</si>
  <si>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</si>
  <si>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</si>
  <si>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</si>
  <si>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</si>
  <si>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</si>
  <si>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</si>
  <si>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</si>
  <si>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</si>
  <si>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</si>
  <si>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</si>
  <si>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</si>
  <si>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</si>
  <si>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</si>
  <si>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</si>
  <si>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</si>
  <si>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</si>
  <si>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</si>
  <si>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</si>
  <si>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</si>
  <si>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</si>
  <si>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</si>
  <si>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</si>
  <si>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</si>
  <si>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</si>
  <si>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</si>
  <si>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</si>
  <si>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</si>
  <si>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</si>
  <si>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</si>
  <si>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</si>
  <si>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</si>
  <si>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</si>
  <si>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</si>
  <si>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</si>
  <si>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</si>
  <si>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</si>
  <si>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</si>
  <si>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</si>
  <si>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</si>
  <si>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</si>
  <si>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</si>
  <si>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</si>
  <si>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</si>
  <si>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</si>
  <si>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</si>
  <si>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</si>
  <si>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</si>
  <si>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</si>
  <si>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</si>
  <si>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</si>
  <si>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</si>
  <si>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</si>
  <si>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</si>
  <si>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</si>
  <si>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</si>
  <si>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</si>
  <si>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</si>
  <si>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</si>
  <si>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Assentamento de tubos e conexões PVC JS DN 32 mm</t>
  </si>
  <si>
    <t>Tubo BPA 50 mm classe 12</t>
  </si>
  <si>
    <t>Reservatórios: 1 Caixas d'água de ferrocimento (50 m³)</t>
  </si>
  <si>
    <t>Adaptador PVC BSA PBA x PTA FOFO 50 mm</t>
  </si>
  <si>
    <t>CAP 50 mm</t>
  </si>
  <si>
    <t>Conexão T PBA 50 mm</t>
  </si>
  <si>
    <t>Bucha c/ redução 50 x 25 PVC</t>
  </si>
  <si>
    <t>Bucha c/ redução 32 x 25 PVC</t>
  </si>
  <si>
    <t>Tubo PVC 32 mm Classe 12</t>
  </si>
  <si>
    <t>Tubo PVC 25 mm Classe 12</t>
  </si>
  <si>
    <t>Flange 50 mm</t>
  </si>
  <si>
    <t>Curva de 45º PBA</t>
  </si>
  <si>
    <t xml:space="preserve">Curva de 90º PBA </t>
  </si>
  <si>
    <t>Bucha c/ redução 50 x 32 PVC</t>
  </si>
  <si>
    <t>Buritizinho</t>
  </si>
  <si>
    <t>Lages Sobrado</t>
  </si>
  <si>
    <t>Reservatórios: 1 Caixas d'água de ferrocimento (100 m³)</t>
  </si>
  <si>
    <t>Armação em barra de aço 4,2 mm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</si>
</sst>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56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4" fontId="0" fillId="0" borderId="5" xfId="0" applyNumberForma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6" fillId="0" borderId="0" xfId="0" applyFont="1"/>
    <xf numFmtId="0" fontId="0" fillId="0" borderId="0" xfId="0" applyAlignment="1"/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3"/>
  <sheetViews>
    <sheetView topLeftCell="N10" workbookViewId="0">
      <selection activeCell="V20" sqref="A1:XFD1048576"/>
    </sheetView>
  </sheetViews>
  <sheetFormatPr defaultRowHeight="1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42578125" style="37" customWidth="1"/>
    <col min="27" max="27" width="0.140625" style="37" customWidth="1"/>
    <col min="28" max="28" width="8.85546875" style="37" hidden="1" customWidth="1"/>
    <col min="29" max="29" width="9.140625" style="37" hidden="1" customWidth="1"/>
    <col min="30" max="16384" width="9.140625" style="37"/>
  </cols>
  <sheetData>
    <row r="1" spans="1:26" ht="15.75">
      <c r="A1" s="43" t="s">
        <v>2</v>
      </c>
      <c r="B1" s="44"/>
      <c r="C1" s="44"/>
      <c r="D1" s="5"/>
      <c r="E1" s="45" t="s">
        <v>3</v>
      </c>
      <c r="F1" s="45"/>
      <c r="G1" s="45"/>
      <c r="H1" s="46"/>
      <c r="J1" s="45" t="s">
        <v>8</v>
      </c>
      <c r="K1" s="45"/>
      <c r="L1" s="45"/>
      <c r="M1" s="45"/>
      <c r="N1" s="45"/>
      <c r="O1" s="45"/>
      <c r="R1" s="47" t="s">
        <v>41</v>
      </c>
      <c r="S1" s="47"/>
      <c r="T1" s="47"/>
      <c r="U1" s="47"/>
      <c r="X1" s="36" t="s">
        <v>61</v>
      </c>
      <c r="Y1" s="36"/>
      <c r="Z1" s="36"/>
    </row>
    <row r="2" spans="1:26">
      <c r="A2" s="48" t="s">
        <v>91</v>
      </c>
      <c r="B2" s="49"/>
    </row>
    <row r="3" spans="1:26" ht="15.75">
      <c r="A3" s="1" t="s">
        <v>0</v>
      </c>
      <c r="B3" s="2" t="s">
        <v>1</v>
      </c>
      <c r="J3" s="45" t="s">
        <v>9</v>
      </c>
      <c r="K3" s="45"/>
      <c r="L3" s="45"/>
      <c r="M3" s="45"/>
      <c r="N3" s="45"/>
      <c r="X3" s="38" t="s">
        <v>62</v>
      </c>
    </row>
    <row r="4" spans="1:26">
      <c r="A4" s="1">
        <v>0</v>
      </c>
      <c r="B4" s="34">
        <v>90</v>
      </c>
    </row>
    <row r="5" spans="1:26">
      <c r="A5" s="1">
        <v>1</v>
      </c>
      <c r="B5" s="3">
        <f>B4*1.05</f>
        <v>94.5</v>
      </c>
      <c r="X5" s="37" t="s">
        <v>49</v>
      </c>
      <c r="Y5" s="37" t="s">
        <v>55</v>
      </c>
      <c r="Z5" s="37" t="s">
        <v>17</v>
      </c>
    </row>
    <row r="6" spans="1:26">
      <c r="A6" s="1">
        <v>2</v>
      </c>
      <c r="B6" s="3">
        <f t="shared" ref="B6:B24" si="0">B5*1.05</f>
        <v>99.225000000000009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>
      <c r="A7" s="1">
        <v>3</v>
      </c>
      <c r="B7" s="3">
        <f t="shared" si="0"/>
        <v>104.18625000000002</v>
      </c>
      <c r="E7" s="37">
        <v>1.2</v>
      </c>
      <c r="F7" s="37">
        <v>200</v>
      </c>
      <c r="G7" s="23">
        <f>B24</f>
        <v>238.79679346299804</v>
      </c>
      <c r="H7" s="22">
        <f>(E7*F7*G7)/86400</f>
        <v>0.66332442628610566</v>
      </c>
      <c r="R7" s="42" t="s">
        <v>42</v>
      </c>
      <c r="S7" s="42"/>
      <c r="T7" s="42"/>
      <c r="X7" s="37" t="s">
        <v>20</v>
      </c>
      <c r="Y7" s="37" t="s">
        <v>56</v>
      </c>
      <c r="Z7" s="37">
        <v>3</v>
      </c>
    </row>
    <row r="8" spans="1:26">
      <c r="A8" s="1">
        <v>4</v>
      </c>
      <c r="B8" s="3">
        <f t="shared" si="0"/>
        <v>109.39556250000003</v>
      </c>
      <c r="H8" s="37">
        <f>H7*1.75</f>
        <v>1.160817746000685</v>
      </c>
      <c r="J8" s="42" t="s">
        <v>10</v>
      </c>
      <c r="K8" s="42"/>
      <c r="L8" s="42"/>
      <c r="N8" s="6">
        <f>N9/N10</f>
        <v>2.470059880239521E-2</v>
      </c>
      <c r="O8" s="37" t="s">
        <v>13</v>
      </c>
      <c r="R8" s="42" t="s">
        <v>43</v>
      </c>
      <c r="S8" s="42"/>
      <c r="T8" s="42"/>
      <c r="U8" s="42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>
      <c r="A9" s="1">
        <v>5</v>
      </c>
      <c r="B9" s="3">
        <f t="shared" si="0"/>
        <v>114.86534062500003</v>
      </c>
      <c r="J9" s="42" t="s">
        <v>11</v>
      </c>
      <c r="K9" s="42"/>
      <c r="L9" s="42"/>
      <c r="M9" s="42"/>
      <c r="N9" s="21">
        <v>33</v>
      </c>
      <c r="O9" s="37" t="s">
        <v>14</v>
      </c>
      <c r="R9" s="42" t="s">
        <v>44</v>
      </c>
      <c r="S9" s="42"/>
      <c r="X9" s="37" t="s">
        <v>89</v>
      </c>
      <c r="Y9" s="37" t="s">
        <v>56</v>
      </c>
      <c r="Z9" s="37">
        <v>5</v>
      </c>
    </row>
    <row r="10" spans="1:26">
      <c r="A10" s="1">
        <v>6</v>
      </c>
      <c r="B10" s="3">
        <f t="shared" si="0"/>
        <v>120.60860765625004</v>
      </c>
      <c r="J10" s="42" t="s">
        <v>12</v>
      </c>
      <c r="K10" s="42"/>
      <c r="L10" s="42"/>
      <c r="N10" s="21">
        <v>1336</v>
      </c>
      <c r="O10" s="37" t="s">
        <v>14</v>
      </c>
      <c r="R10" s="42" t="s">
        <v>45</v>
      </c>
      <c r="S10" s="42"/>
      <c r="T10" s="42"/>
      <c r="X10" s="37" t="s">
        <v>88</v>
      </c>
      <c r="Y10" s="37" t="s">
        <v>56</v>
      </c>
      <c r="Z10" s="37">
        <v>15</v>
      </c>
    </row>
    <row r="11" spans="1:26">
      <c r="A11" s="1">
        <v>7</v>
      </c>
      <c r="B11" s="3">
        <f t="shared" si="0"/>
        <v>126.63903803906256</v>
      </c>
      <c r="R11" s="54" t="s">
        <v>48</v>
      </c>
      <c r="S11" s="54"/>
      <c r="T11" s="54"/>
      <c r="V11" s="16">
        <v>0.7</v>
      </c>
      <c r="X11" s="37" t="s">
        <v>78</v>
      </c>
      <c r="Y11" s="37" t="s">
        <v>14</v>
      </c>
      <c r="Z11" s="37">
        <v>8967</v>
      </c>
    </row>
    <row r="12" spans="1:26">
      <c r="A12" s="1">
        <v>8</v>
      </c>
      <c r="B12" s="3">
        <f t="shared" si="0"/>
        <v>132.97098994101569</v>
      </c>
      <c r="D12" s="37">
        <f>18*5</f>
        <v>90</v>
      </c>
      <c r="R12" s="37" t="s">
        <v>46</v>
      </c>
      <c r="S12" s="37">
        <f>V8*N27*(N9+M21)/(75*0.7)</f>
        <v>1.0215196164806029</v>
      </c>
      <c r="T12" s="37" t="s">
        <v>47</v>
      </c>
      <c r="X12" s="24" t="s">
        <v>85</v>
      </c>
      <c r="Y12" s="37" t="s">
        <v>14</v>
      </c>
      <c r="Z12" s="37">
        <v>1716</v>
      </c>
    </row>
    <row r="13" spans="1:26" ht="15.75">
      <c r="A13" s="1">
        <v>9</v>
      </c>
      <c r="B13" s="3">
        <f t="shared" si="0"/>
        <v>139.61953943806648</v>
      </c>
      <c r="J13" s="45" t="s">
        <v>15</v>
      </c>
      <c r="K13" s="45"/>
      <c r="L13" s="45"/>
      <c r="M13" s="45"/>
      <c r="N13" s="45"/>
      <c r="O13" s="45"/>
      <c r="P13" s="45"/>
      <c r="Q13" s="10"/>
      <c r="X13" s="24" t="s">
        <v>86</v>
      </c>
      <c r="Y13" s="37" t="s">
        <v>14</v>
      </c>
      <c r="Z13" s="37">
        <v>487</v>
      </c>
    </row>
    <row r="14" spans="1:26">
      <c r="A14" s="1">
        <v>10</v>
      </c>
      <c r="B14" s="3">
        <f t="shared" si="0"/>
        <v>146.6005164099698</v>
      </c>
      <c r="X14" s="25" t="s">
        <v>87</v>
      </c>
      <c r="Y14" s="37" t="s">
        <v>56</v>
      </c>
      <c r="Z14" s="27">
        <v>1</v>
      </c>
    </row>
    <row r="15" spans="1:26" ht="14.25" customHeight="1">
      <c r="A15" s="1">
        <v>11</v>
      </c>
      <c r="B15" s="3">
        <f t="shared" si="0"/>
        <v>153.93054223046829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82</v>
      </c>
      <c r="Y15" s="37" t="s">
        <v>56</v>
      </c>
      <c r="Z15" s="27">
        <v>21</v>
      </c>
    </row>
    <row r="16" spans="1:26">
      <c r="A16" s="1">
        <v>12</v>
      </c>
      <c r="B16" s="3">
        <f t="shared" si="0"/>
        <v>161.6270693419917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80</v>
      </c>
      <c r="Y16" s="37" t="s">
        <v>56</v>
      </c>
      <c r="Z16" s="37">
        <v>18</v>
      </c>
    </row>
    <row r="17" spans="1:26">
      <c r="A17" s="1">
        <v>13</v>
      </c>
      <c r="B17" s="3">
        <f t="shared" si="0"/>
        <v>169.7084228090913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83</v>
      </c>
      <c r="Y17" s="37" t="s">
        <v>56</v>
      </c>
      <c r="Z17" s="27">
        <v>10</v>
      </c>
    </row>
    <row r="18" spans="1:26">
      <c r="A18" s="1">
        <v>14</v>
      </c>
      <c r="B18" s="3">
        <f t="shared" si="0"/>
        <v>178.19384394954588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90</v>
      </c>
      <c r="Y18" s="37" t="s">
        <v>56</v>
      </c>
      <c r="Z18" s="27">
        <v>8</v>
      </c>
    </row>
    <row r="19" spans="1:26">
      <c r="A19" s="1">
        <v>15</v>
      </c>
      <c r="B19" s="3">
        <f t="shared" si="0"/>
        <v>187.10353614702319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84</v>
      </c>
      <c r="Y19" s="37" t="s">
        <v>56</v>
      </c>
      <c r="Z19" s="27">
        <v>8</v>
      </c>
    </row>
    <row r="20" spans="1:26">
      <c r="A20" s="1">
        <v>16</v>
      </c>
      <c r="B20" s="3">
        <f t="shared" si="0"/>
        <v>196.45871295437436</v>
      </c>
      <c r="J20" s="18"/>
      <c r="K20" s="20"/>
      <c r="L20" s="19"/>
      <c r="M20" s="19"/>
      <c r="X20" s="28" t="s">
        <v>73</v>
      </c>
      <c r="Y20" s="37" t="s">
        <v>56</v>
      </c>
      <c r="Z20" s="29">
        <v>1</v>
      </c>
    </row>
    <row r="21" spans="1:26">
      <c r="A21" s="1">
        <v>17</v>
      </c>
      <c r="B21" s="3">
        <f t="shared" si="0"/>
        <v>206.2816486020931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2</v>
      </c>
    </row>
    <row r="22" spans="1:26">
      <c r="A22" s="1">
        <v>18</v>
      </c>
      <c r="B22" s="3">
        <f t="shared" si="0"/>
        <v>216.59573103219776</v>
      </c>
      <c r="X22" s="37" t="s">
        <v>81</v>
      </c>
      <c r="Y22" s="37" t="s">
        <v>56</v>
      </c>
      <c r="Z22" s="29">
        <v>3</v>
      </c>
    </row>
    <row r="23" spans="1:26" ht="15.75">
      <c r="A23" s="1">
        <v>19</v>
      </c>
      <c r="B23" s="3">
        <f t="shared" si="0"/>
        <v>227.42551758380765</v>
      </c>
      <c r="X23" s="38" t="s">
        <v>79</v>
      </c>
      <c r="Y23" s="38"/>
      <c r="Z23" s="38"/>
    </row>
    <row r="24" spans="1:26">
      <c r="A24" s="4">
        <v>20</v>
      </c>
      <c r="B24" s="17">
        <f t="shared" si="0"/>
        <v>238.79679346299804</v>
      </c>
      <c r="X24" s="37" t="s">
        <v>49</v>
      </c>
      <c r="Y24" s="37" t="s">
        <v>55</v>
      </c>
      <c r="Z24" s="37" t="s">
        <v>17</v>
      </c>
    </row>
    <row r="26" spans="1:26">
      <c r="X26" s="37" t="s">
        <v>50</v>
      </c>
      <c r="Y26" s="37" t="s">
        <v>57</v>
      </c>
      <c r="Z26" s="37">
        <v>45</v>
      </c>
    </row>
    <row r="27" spans="1:26">
      <c r="J27" s="37" t="s">
        <v>27</v>
      </c>
      <c r="N27" s="22">
        <f>H8/1000</f>
        <v>1.160817746000685E-3</v>
      </c>
      <c r="X27" s="37" t="s">
        <v>51</v>
      </c>
      <c r="Y27" s="37" t="s">
        <v>58</v>
      </c>
      <c r="Z27" s="37">
        <v>4</v>
      </c>
    </row>
    <row r="28" spans="1:26">
      <c r="J28" s="55" t="s">
        <v>25</v>
      </c>
      <c r="K28" s="55"/>
      <c r="L28" s="55"/>
      <c r="N28" s="22">
        <v>140</v>
      </c>
      <c r="X28" s="37" t="s">
        <v>71</v>
      </c>
      <c r="Y28" s="37" t="s">
        <v>59</v>
      </c>
      <c r="Z28" s="37">
        <v>200</v>
      </c>
    </row>
    <row r="29" spans="1:26">
      <c r="J29" s="37" t="s">
        <v>26</v>
      </c>
      <c r="N29" s="37">
        <v>0.05</v>
      </c>
      <c r="X29" s="37" t="s">
        <v>52</v>
      </c>
      <c r="Y29" s="37" t="s">
        <v>60</v>
      </c>
      <c r="Z29" s="37">
        <v>250</v>
      </c>
    </row>
    <row r="30" spans="1:26">
      <c r="J30" s="42" t="s">
        <v>28</v>
      </c>
      <c r="K30" s="42"/>
      <c r="N30" s="37">
        <f>M21</f>
        <v>13.200000000000001</v>
      </c>
      <c r="X30" s="37" t="s">
        <v>53</v>
      </c>
      <c r="Y30" s="37" t="s">
        <v>59</v>
      </c>
      <c r="Z30" s="37">
        <v>10</v>
      </c>
    </row>
    <row r="31" spans="1:26">
      <c r="J31" s="42" t="s">
        <v>29</v>
      </c>
      <c r="K31" s="42"/>
      <c r="N31" s="37">
        <f>10.643*((N27/N28)^1.852)*(N30/(N29^4.87))</f>
        <v>0.11829542528641152</v>
      </c>
      <c r="X31" s="37" t="s">
        <v>54</v>
      </c>
      <c r="Y31" s="37" t="s">
        <v>58</v>
      </c>
      <c r="Z31" s="37">
        <v>65</v>
      </c>
    </row>
    <row r="33" spans="10:29" ht="15.75">
      <c r="X33" s="36" t="s">
        <v>63</v>
      </c>
      <c r="Y33" s="35"/>
      <c r="Z33" s="35"/>
      <c r="AC33" s="37">
        <f>0.8*0.6</f>
        <v>0.48</v>
      </c>
    </row>
    <row r="34" spans="10:29" ht="15.75">
      <c r="J34" s="45" t="s">
        <v>30</v>
      </c>
      <c r="K34" s="45"/>
      <c r="L34" s="45"/>
      <c r="Y34" s="37" t="s">
        <v>55</v>
      </c>
      <c r="Z34" s="37" t="s">
        <v>17</v>
      </c>
    </row>
    <row r="35" spans="10:29">
      <c r="X35" s="31" t="s">
        <v>64</v>
      </c>
      <c r="Y35" s="37" t="s">
        <v>14</v>
      </c>
      <c r="Z35" s="37">
        <f>Z11</f>
        <v>8967</v>
      </c>
      <c r="AA35" s="37">
        <f>SUM(Z35:Z37)</f>
        <v>11170</v>
      </c>
    </row>
    <row r="36" spans="10:29">
      <c r="X36" s="32" t="s">
        <v>77</v>
      </c>
      <c r="Y36" s="37" t="s">
        <v>14</v>
      </c>
      <c r="Z36" s="37">
        <f>Z12</f>
        <v>1716</v>
      </c>
      <c r="AB36" s="37">
        <f>0.75*AA35</f>
        <v>8377.5</v>
      </c>
    </row>
    <row r="37" spans="10:29">
      <c r="X37" s="32" t="s">
        <v>65</v>
      </c>
      <c r="Y37" s="37" t="s">
        <v>14</v>
      </c>
      <c r="Z37" s="37">
        <f>Z13</f>
        <v>487</v>
      </c>
      <c r="AB37" s="37">
        <f>0.2*AA35</f>
        <v>2234</v>
      </c>
    </row>
    <row r="38" spans="10:29">
      <c r="X38" s="33" t="s">
        <v>74</v>
      </c>
      <c r="Y38" s="33" t="s">
        <v>58</v>
      </c>
      <c r="Z38" s="37">
        <f>AB36*AC33</f>
        <v>4021.2</v>
      </c>
      <c r="AB38" s="37">
        <f>0.05*AA35</f>
        <v>558.5</v>
      </c>
    </row>
    <row r="39" spans="10:29">
      <c r="X39" s="37" t="s">
        <v>70</v>
      </c>
      <c r="Y39" s="33" t="s">
        <v>58</v>
      </c>
      <c r="Z39" s="37">
        <f>AB37*AC33</f>
        <v>1072.32</v>
      </c>
    </row>
    <row r="40" spans="10:29">
      <c r="X40" s="37" t="s">
        <v>75</v>
      </c>
      <c r="Y40" s="33" t="s">
        <v>58</v>
      </c>
      <c r="Z40" s="37">
        <f>AB38*AC33</f>
        <v>268.08</v>
      </c>
    </row>
    <row r="41" spans="10:29" ht="30">
      <c r="X41" s="30" t="s">
        <v>72</v>
      </c>
      <c r="Y41" s="37" t="s">
        <v>56</v>
      </c>
      <c r="Z41" s="37">
        <v>1</v>
      </c>
    </row>
    <row r="42" spans="10:29">
      <c r="K42" s="37" t="s">
        <v>31</v>
      </c>
      <c r="L42" s="37">
        <f>((10.643*((N27/N28)^1.852))/N8)^(1/4.87)</f>
        <v>4.0602854071087616E-2</v>
      </c>
      <c r="M42" s="37" t="s">
        <v>14</v>
      </c>
      <c r="X42" s="37" t="s">
        <v>66</v>
      </c>
      <c r="Y42" s="37" t="s">
        <v>69</v>
      </c>
      <c r="Z42" s="37">
        <v>250</v>
      </c>
    </row>
    <row r="43" spans="10:29">
      <c r="X43" s="37" t="s">
        <v>67</v>
      </c>
      <c r="Y43" s="37" t="s">
        <v>69</v>
      </c>
      <c r="Z43" s="37">
        <v>80</v>
      </c>
    </row>
    <row r="44" spans="10:29">
      <c r="X44" s="37" t="s">
        <v>68</v>
      </c>
      <c r="Y44" s="37" t="s">
        <v>69</v>
      </c>
      <c r="Z44" s="37">
        <v>350</v>
      </c>
    </row>
    <row r="45" spans="10:29">
      <c r="J45" s="50" t="s">
        <v>32</v>
      </c>
      <c r="K45" s="50"/>
      <c r="L45" s="50"/>
      <c r="M45" s="50"/>
      <c r="N45" s="50"/>
    </row>
    <row r="46" spans="10:29">
      <c r="J46" s="50"/>
      <c r="K46" s="50"/>
      <c r="L46" s="50"/>
      <c r="M46" s="50"/>
      <c r="N46" s="50"/>
    </row>
    <row r="47" spans="10:29">
      <c r="J47" s="50"/>
      <c r="K47" s="50"/>
      <c r="L47" s="50"/>
      <c r="M47" s="50"/>
      <c r="N47" s="50"/>
    </row>
    <row r="50" spans="10:14">
      <c r="J50" s="51" t="s">
        <v>33</v>
      </c>
      <c r="K50" s="51"/>
      <c r="L50" s="51"/>
      <c r="M50" s="51"/>
      <c r="N50" s="51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52" t="s">
        <v>37</v>
      </c>
      <c r="K58" s="52"/>
      <c r="L58" s="52"/>
      <c r="M58" s="52"/>
      <c r="N58" s="52"/>
    </row>
    <row r="59" spans="10:14">
      <c r="J59" s="53" t="s">
        <v>38</v>
      </c>
      <c r="K59" s="53"/>
      <c r="L59" s="53"/>
      <c r="M59" s="53"/>
      <c r="N59" s="53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3.4379991621334427E-2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9217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C63"/>
  <sheetViews>
    <sheetView tabSelected="1" workbookViewId="0">
      <selection activeCell="AA11" sqref="AA11"/>
    </sheetView>
  </sheetViews>
  <sheetFormatPr defaultRowHeight="15"/>
  <cols>
    <col min="1" max="1" width="9.140625" style="40" customWidth="1"/>
    <col min="2" max="9" width="9.140625" style="40"/>
    <col min="10" max="10" width="18.85546875" style="40" bestFit="1" customWidth="1"/>
    <col min="11" max="11" width="11.5703125" style="40" customWidth="1"/>
    <col min="12" max="12" width="9.140625" style="40"/>
    <col min="13" max="13" width="9.140625" style="40" customWidth="1"/>
    <col min="14" max="14" width="9.5703125" style="40" bestFit="1" customWidth="1"/>
    <col min="15" max="23" width="9.140625" style="40"/>
    <col min="24" max="24" width="75.28515625" style="40" bestFit="1" customWidth="1"/>
    <col min="25" max="25" width="9.140625" style="40"/>
    <col min="26" max="26" width="11.42578125" style="40" customWidth="1"/>
    <col min="27" max="27" width="9.140625" style="40" hidden="1" customWidth="1"/>
    <col min="28" max="28" width="9" style="40" hidden="1" customWidth="1"/>
    <col min="29" max="29" width="9.140625" style="40" hidden="1" customWidth="1"/>
    <col min="30" max="16384" width="9.140625" style="40"/>
  </cols>
  <sheetData>
    <row r="1" spans="1:26" ht="15.75">
      <c r="A1" s="43" t="s">
        <v>2</v>
      </c>
      <c r="B1" s="44"/>
      <c r="C1" s="44"/>
      <c r="D1" s="5"/>
      <c r="E1" s="45" t="s">
        <v>3</v>
      </c>
      <c r="F1" s="45"/>
      <c r="G1" s="45"/>
      <c r="H1" s="46"/>
      <c r="J1" s="45" t="s">
        <v>8</v>
      </c>
      <c r="K1" s="45"/>
      <c r="L1" s="45"/>
      <c r="M1" s="45"/>
      <c r="N1" s="45"/>
      <c r="O1" s="45"/>
      <c r="R1" s="47" t="s">
        <v>41</v>
      </c>
      <c r="S1" s="47"/>
      <c r="T1" s="47"/>
      <c r="U1" s="47"/>
      <c r="X1" s="39" t="s">
        <v>61</v>
      </c>
      <c r="Y1" s="39"/>
      <c r="Z1" s="39"/>
    </row>
    <row r="2" spans="1:26">
      <c r="A2" s="48" t="s">
        <v>92</v>
      </c>
      <c r="B2" s="49"/>
    </row>
    <row r="3" spans="1:26" ht="15.75">
      <c r="A3" s="1" t="s">
        <v>0</v>
      </c>
      <c r="B3" s="2" t="s">
        <v>1</v>
      </c>
      <c r="J3" s="45" t="s">
        <v>9</v>
      </c>
      <c r="K3" s="45"/>
      <c r="L3" s="45"/>
      <c r="M3" s="45"/>
      <c r="N3" s="45"/>
      <c r="X3" s="41" t="s">
        <v>62</v>
      </c>
    </row>
    <row r="4" spans="1:26">
      <c r="A4" s="1">
        <v>0</v>
      </c>
      <c r="B4" s="34">
        <v>225</v>
      </c>
    </row>
    <row r="5" spans="1:26">
      <c r="A5" s="1">
        <v>1</v>
      </c>
      <c r="B5" s="3">
        <f>B4*1.05</f>
        <v>236.25</v>
      </c>
      <c r="X5" s="40" t="s">
        <v>49</v>
      </c>
      <c r="Y5" s="40" t="s">
        <v>55</v>
      </c>
      <c r="Z5" s="40" t="s">
        <v>17</v>
      </c>
    </row>
    <row r="6" spans="1:26">
      <c r="A6" s="1">
        <v>2</v>
      </c>
      <c r="B6" s="3">
        <f t="shared" ref="B6:B24" si="0">B5*1.05</f>
        <v>248.0625</v>
      </c>
      <c r="E6" s="40" t="s">
        <v>4</v>
      </c>
      <c r="F6" s="40" t="s">
        <v>5</v>
      </c>
      <c r="G6" s="40" t="s">
        <v>6</v>
      </c>
      <c r="H6" s="40" t="s">
        <v>7</v>
      </c>
    </row>
    <row r="7" spans="1:26">
      <c r="A7" s="1">
        <v>3</v>
      </c>
      <c r="B7" s="3">
        <f t="shared" si="0"/>
        <v>260.46562499999999</v>
      </c>
      <c r="E7" s="40">
        <v>1.2</v>
      </c>
      <c r="F7" s="40">
        <v>200</v>
      </c>
      <c r="G7" s="23">
        <f>B24</f>
        <v>596.9919836574951</v>
      </c>
      <c r="H7" s="22">
        <f>(E7*F7*G7)/86400</f>
        <v>1.658311065715264</v>
      </c>
      <c r="R7" s="42" t="s">
        <v>42</v>
      </c>
      <c r="S7" s="42"/>
      <c r="T7" s="42"/>
      <c r="X7" s="40" t="s">
        <v>20</v>
      </c>
      <c r="Y7" s="40" t="s">
        <v>56</v>
      </c>
      <c r="Z7" s="40">
        <v>4</v>
      </c>
    </row>
    <row r="8" spans="1:26">
      <c r="A8" s="1">
        <v>4</v>
      </c>
      <c r="B8" s="3">
        <f t="shared" si="0"/>
        <v>273.48890625000001</v>
      </c>
      <c r="H8" s="40">
        <f>H7*1.75</f>
        <v>2.902044365001712</v>
      </c>
      <c r="J8" s="42" t="s">
        <v>10</v>
      </c>
      <c r="K8" s="42"/>
      <c r="L8" s="42"/>
      <c r="N8" s="6">
        <f>N9/N10</f>
        <v>1.1111111111111112E-2</v>
      </c>
      <c r="O8" s="40" t="s">
        <v>13</v>
      </c>
      <c r="R8" s="42" t="s">
        <v>43</v>
      </c>
      <c r="S8" s="42"/>
      <c r="T8" s="42"/>
      <c r="U8" s="42"/>
      <c r="V8" s="40">
        <f xml:space="preserve"> 1000</f>
        <v>1000</v>
      </c>
      <c r="X8" s="40" t="s">
        <v>21</v>
      </c>
      <c r="Y8" s="40" t="s">
        <v>56</v>
      </c>
      <c r="Z8" s="40">
        <v>1</v>
      </c>
    </row>
    <row r="9" spans="1:26">
      <c r="A9" s="1">
        <v>5</v>
      </c>
      <c r="B9" s="3">
        <f t="shared" si="0"/>
        <v>287.16335156250005</v>
      </c>
      <c r="J9" s="42" t="s">
        <v>11</v>
      </c>
      <c r="K9" s="42"/>
      <c r="L9" s="42"/>
      <c r="M9" s="42"/>
      <c r="N9" s="21">
        <v>24</v>
      </c>
      <c r="O9" s="40" t="s">
        <v>14</v>
      </c>
      <c r="R9" s="42" t="s">
        <v>44</v>
      </c>
      <c r="S9" s="42"/>
      <c r="X9" s="40" t="s">
        <v>89</v>
      </c>
      <c r="Y9" s="40" t="s">
        <v>56</v>
      </c>
      <c r="Z9" s="40">
        <v>8</v>
      </c>
    </row>
    <row r="10" spans="1:26">
      <c r="A10" s="1">
        <v>6</v>
      </c>
      <c r="B10" s="3">
        <f t="shared" si="0"/>
        <v>301.52151914062506</v>
      </c>
      <c r="J10" s="42" t="s">
        <v>12</v>
      </c>
      <c r="K10" s="42"/>
      <c r="L10" s="42"/>
      <c r="N10" s="21">
        <v>2160</v>
      </c>
      <c r="O10" s="40" t="s">
        <v>14</v>
      </c>
      <c r="R10" s="42" t="s">
        <v>45</v>
      </c>
      <c r="S10" s="42"/>
      <c r="T10" s="42"/>
      <c r="X10" s="40" t="s">
        <v>88</v>
      </c>
      <c r="Y10" s="40" t="s">
        <v>56</v>
      </c>
      <c r="Z10" s="40">
        <v>20</v>
      </c>
    </row>
    <row r="11" spans="1:26">
      <c r="A11" s="1">
        <v>7</v>
      </c>
      <c r="B11" s="3">
        <f t="shared" si="0"/>
        <v>316.59759509765632</v>
      </c>
      <c r="R11" s="54" t="s">
        <v>48</v>
      </c>
      <c r="S11" s="54"/>
      <c r="T11" s="54"/>
      <c r="V11" s="16">
        <v>0.7</v>
      </c>
      <c r="X11" s="40" t="s">
        <v>78</v>
      </c>
      <c r="Y11" s="40" t="s">
        <v>14</v>
      </c>
      <c r="Z11" s="40">
        <v>21114</v>
      </c>
    </row>
    <row r="12" spans="1:26">
      <c r="A12" s="1">
        <v>8</v>
      </c>
      <c r="B12" s="3">
        <f t="shared" si="0"/>
        <v>332.42747485253915</v>
      </c>
      <c r="D12" s="40">
        <f>45*5</f>
        <v>225</v>
      </c>
      <c r="R12" s="40" t="s">
        <v>46</v>
      </c>
      <c r="S12" s="40">
        <f>V8*N27*(N9+M21)/(75*0.7)</f>
        <v>2.0563057214869276</v>
      </c>
      <c r="T12" s="40" t="s">
        <v>47</v>
      </c>
      <c r="X12" s="24" t="s">
        <v>85</v>
      </c>
      <c r="Y12" s="40" t="s">
        <v>14</v>
      </c>
      <c r="Z12" s="40">
        <v>1443</v>
      </c>
    </row>
    <row r="13" spans="1:26" ht="15.75">
      <c r="A13" s="1">
        <v>9</v>
      </c>
      <c r="B13" s="3">
        <f t="shared" si="0"/>
        <v>349.04884859516613</v>
      </c>
      <c r="J13" s="45" t="s">
        <v>15</v>
      </c>
      <c r="K13" s="45"/>
      <c r="L13" s="45"/>
      <c r="M13" s="45"/>
      <c r="N13" s="45"/>
      <c r="O13" s="45"/>
      <c r="P13" s="45"/>
      <c r="Q13" s="10"/>
      <c r="X13" s="24" t="s">
        <v>86</v>
      </c>
      <c r="Y13" s="40" t="s">
        <v>14</v>
      </c>
      <c r="Z13" s="40">
        <v>1931</v>
      </c>
    </row>
    <row r="14" spans="1:26">
      <c r="A14" s="1">
        <v>10</v>
      </c>
      <c r="B14" s="3">
        <f t="shared" si="0"/>
        <v>366.50129102492446</v>
      </c>
      <c r="X14" s="25" t="s">
        <v>87</v>
      </c>
      <c r="Y14" s="40" t="s">
        <v>56</v>
      </c>
      <c r="Z14" s="27">
        <v>1</v>
      </c>
    </row>
    <row r="15" spans="1:26" ht="15" customHeight="1">
      <c r="A15" s="1">
        <v>11</v>
      </c>
      <c r="B15" s="3">
        <f t="shared" si="0"/>
        <v>384.82635557617067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82</v>
      </c>
      <c r="Y15" s="40" t="s">
        <v>56</v>
      </c>
      <c r="Z15" s="27">
        <v>56</v>
      </c>
    </row>
    <row r="16" spans="1:26">
      <c r="A16" s="1">
        <v>12</v>
      </c>
      <c r="B16" s="3">
        <f t="shared" si="0"/>
        <v>404.06767335497921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80</v>
      </c>
      <c r="Y16" s="40" t="s">
        <v>56</v>
      </c>
      <c r="Z16" s="40">
        <v>45</v>
      </c>
    </row>
    <row r="17" spans="1:26">
      <c r="A17" s="1">
        <v>13</v>
      </c>
      <c r="B17" s="3">
        <f t="shared" si="0"/>
        <v>424.2710570227282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83</v>
      </c>
      <c r="Y17" s="40" t="s">
        <v>56</v>
      </c>
      <c r="Z17" s="27">
        <v>41</v>
      </c>
    </row>
    <row r="18" spans="1:26">
      <c r="A18" s="1">
        <v>14</v>
      </c>
      <c r="B18" s="3">
        <f t="shared" si="0"/>
        <v>445.48460987386466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90</v>
      </c>
      <c r="Y18" s="40" t="s">
        <v>56</v>
      </c>
      <c r="Z18" s="27">
        <v>4</v>
      </c>
    </row>
    <row r="19" spans="1:26">
      <c r="A19" s="1">
        <v>15</v>
      </c>
      <c r="B19" s="3">
        <f t="shared" si="0"/>
        <v>467.75884036755792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84</v>
      </c>
      <c r="Y19" s="40" t="s">
        <v>56</v>
      </c>
      <c r="Z19" s="27">
        <v>4</v>
      </c>
    </row>
    <row r="20" spans="1:26">
      <c r="A20" s="1">
        <v>16</v>
      </c>
      <c r="B20" s="3">
        <f t="shared" si="0"/>
        <v>491.14678238593586</v>
      </c>
      <c r="J20" s="18"/>
      <c r="K20" s="20"/>
      <c r="L20" s="19"/>
      <c r="M20" s="19"/>
      <c r="X20" s="28" t="s">
        <v>73</v>
      </c>
      <c r="Y20" s="40" t="s">
        <v>56</v>
      </c>
      <c r="Z20" s="29">
        <v>1</v>
      </c>
    </row>
    <row r="21" spans="1:26">
      <c r="A21" s="1">
        <v>17</v>
      </c>
      <c r="B21" s="3">
        <f t="shared" si="0"/>
        <v>515.70412150523271</v>
      </c>
      <c r="L21" s="9" t="s">
        <v>24</v>
      </c>
      <c r="M21" s="40">
        <f>SUM(M16:M20)</f>
        <v>13.200000000000001</v>
      </c>
      <c r="X21" s="40" t="s">
        <v>76</v>
      </c>
      <c r="Y21" s="40" t="s">
        <v>56</v>
      </c>
      <c r="Z21" s="29">
        <v>3</v>
      </c>
    </row>
    <row r="22" spans="1:26">
      <c r="A22" s="1">
        <v>18</v>
      </c>
      <c r="B22" s="3">
        <f t="shared" si="0"/>
        <v>541.48932758049432</v>
      </c>
      <c r="X22" s="40" t="s">
        <v>81</v>
      </c>
      <c r="Y22" s="40" t="s">
        <v>56</v>
      </c>
      <c r="Z22" s="29">
        <v>5</v>
      </c>
    </row>
    <row r="23" spans="1:26" ht="15.75">
      <c r="A23" s="1">
        <v>19</v>
      </c>
      <c r="B23" s="3">
        <f t="shared" si="0"/>
        <v>568.5637939595191</v>
      </c>
      <c r="X23" s="41" t="s">
        <v>93</v>
      </c>
      <c r="Y23" s="41"/>
      <c r="Z23" s="41"/>
    </row>
    <row r="24" spans="1:26">
      <c r="A24" s="4">
        <v>20</v>
      </c>
      <c r="B24" s="17">
        <f t="shared" si="0"/>
        <v>596.9919836574951</v>
      </c>
      <c r="X24" s="40" t="s">
        <v>49</v>
      </c>
      <c r="Y24" s="40" t="s">
        <v>55</v>
      </c>
      <c r="Z24" s="40" t="s">
        <v>17</v>
      </c>
    </row>
    <row r="26" spans="1:26">
      <c r="X26" s="40" t="s">
        <v>50</v>
      </c>
      <c r="Y26" s="40" t="s">
        <v>57</v>
      </c>
      <c r="Z26" s="40">
        <v>90</v>
      </c>
    </row>
    <row r="27" spans="1:26">
      <c r="J27" s="40" t="s">
        <v>27</v>
      </c>
      <c r="N27" s="22">
        <f>H8/1000</f>
        <v>2.9020443650017119E-3</v>
      </c>
      <c r="X27" s="40" t="s">
        <v>51</v>
      </c>
      <c r="Y27" s="40" t="s">
        <v>58</v>
      </c>
      <c r="Z27" s="40">
        <v>8</v>
      </c>
    </row>
    <row r="28" spans="1:26">
      <c r="J28" s="55" t="s">
        <v>25</v>
      </c>
      <c r="K28" s="55"/>
      <c r="L28" s="55"/>
      <c r="N28" s="22">
        <v>140</v>
      </c>
      <c r="X28" s="40" t="s">
        <v>94</v>
      </c>
      <c r="Y28" s="40" t="s">
        <v>59</v>
      </c>
      <c r="Z28" s="40">
        <v>380</v>
      </c>
    </row>
    <row r="29" spans="1:26">
      <c r="J29" s="40" t="s">
        <v>26</v>
      </c>
      <c r="N29" s="40">
        <v>0.05</v>
      </c>
      <c r="X29" s="40" t="s">
        <v>71</v>
      </c>
      <c r="Y29" s="40" t="s">
        <v>60</v>
      </c>
      <c r="Z29" s="40">
        <v>450</v>
      </c>
    </row>
    <row r="30" spans="1:26">
      <c r="J30" s="42" t="s">
        <v>28</v>
      </c>
      <c r="K30" s="42"/>
      <c r="N30" s="40">
        <f>M21</f>
        <v>13.200000000000001</v>
      </c>
      <c r="X30" s="40" t="s">
        <v>52</v>
      </c>
      <c r="Y30" s="40" t="s">
        <v>60</v>
      </c>
      <c r="Z30" s="40">
        <v>450</v>
      </c>
    </row>
    <row r="31" spans="1:26">
      <c r="J31" s="42" t="s">
        <v>29</v>
      </c>
      <c r="K31" s="42"/>
      <c r="N31" s="40">
        <f>10.643*((N27/N28)^1.852)*(N30/(N29^4.87))</f>
        <v>0.64558413022841021</v>
      </c>
      <c r="X31" s="40" t="s">
        <v>53</v>
      </c>
      <c r="Y31" s="40" t="s">
        <v>59</v>
      </c>
      <c r="Z31" s="40">
        <v>10</v>
      </c>
    </row>
    <row r="32" spans="1:26">
      <c r="X32" s="40" t="s">
        <v>54</v>
      </c>
      <c r="Y32" s="40" t="s">
        <v>58</v>
      </c>
      <c r="Z32" s="40">
        <v>140</v>
      </c>
    </row>
    <row r="33" spans="10:29" ht="15.75">
      <c r="X33" s="39" t="s">
        <v>63</v>
      </c>
      <c r="Y33" s="35"/>
      <c r="Z33" s="35"/>
    </row>
    <row r="34" spans="10:29" ht="15.75">
      <c r="J34" s="45" t="s">
        <v>30</v>
      </c>
      <c r="K34" s="45"/>
      <c r="L34" s="45"/>
      <c r="Y34" s="40" t="s">
        <v>55</v>
      </c>
      <c r="Z34" s="40" t="s">
        <v>17</v>
      </c>
      <c r="AC34" s="40">
        <f>0.8*0.6</f>
        <v>0.48</v>
      </c>
    </row>
    <row r="35" spans="10:29">
      <c r="X35" s="31" t="s">
        <v>64</v>
      </c>
      <c r="Y35" s="40" t="s">
        <v>14</v>
      </c>
      <c r="Z35" s="40">
        <f>Z11</f>
        <v>21114</v>
      </c>
    </row>
    <row r="36" spans="10:29">
      <c r="X36" s="32" t="s">
        <v>77</v>
      </c>
      <c r="Y36" s="40" t="s">
        <v>14</v>
      </c>
      <c r="Z36" s="40">
        <f>Z12</f>
        <v>1443</v>
      </c>
      <c r="AA36" s="40">
        <f>SUM(Z35:Z37)</f>
        <v>24488</v>
      </c>
    </row>
    <row r="37" spans="10:29">
      <c r="X37" s="32" t="s">
        <v>65</v>
      </c>
      <c r="Y37" s="40" t="s">
        <v>14</v>
      </c>
      <c r="Z37" s="40">
        <f>Z13</f>
        <v>1931</v>
      </c>
      <c r="AB37" s="40">
        <f>0.75*AA36</f>
        <v>18366</v>
      </c>
    </row>
    <row r="38" spans="10:29">
      <c r="X38" s="33" t="s">
        <v>74</v>
      </c>
      <c r="Y38" s="33" t="s">
        <v>58</v>
      </c>
      <c r="Z38" s="40">
        <f>AB37*AC34</f>
        <v>8815.68</v>
      </c>
      <c r="AB38" s="40">
        <f>0.2*AA36</f>
        <v>4897.6000000000004</v>
      </c>
    </row>
    <row r="39" spans="10:29">
      <c r="X39" s="40" t="s">
        <v>70</v>
      </c>
      <c r="Y39" s="33" t="s">
        <v>58</v>
      </c>
      <c r="Z39" s="40">
        <f>AB38*AC34</f>
        <v>2350.848</v>
      </c>
      <c r="AB39" s="40">
        <f>0.05*AA36</f>
        <v>1224.4000000000001</v>
      </c>
    </row>
    <row r="40" spans="10:29">
      <c r="X40" s="40" t="s">
        <v>75</v>
      </c>
      <c r="Y40" s="33" t="s">
        <v>58</v>
      </c>
      <c r="Z40" s="40">
        <f>AB39*AC34</f>
        <v>587.71199999999999</v>
      </c>
    </row>
    <row r="41" spans="10:29" ht="30">
      <c r="X41" s="30" t="s">
        <v>72</v>
      </c>
      <c r="Y41" s="40" t="s">
        <v>56</v>
      </c>
      <c r="Z41" s="40">
        <v>1</v>
      </c>
    </row>
    <row r="42" spans="10:29">
      <c r="K42" s="40" t="s">
        <v>31</v>
      </c>
      <c r="L42" s="40">
        <f>((10.643*((N27/N28)^1.852))/N8)^(1/4.87)</f>
        <v>6.7784510013043656E-2</v>
      </c>
      <c r="M42" s="40" t="s">
        <v>14</v>
      </c>
      <c r="X42" s="40" t="s">
        <v>66</v>
      </c>
      <c r="Y42" s="40" t="s">
        <v>69</v>
      </c>
      <c r="Z42" s="40">
        <v>300</v>
      </c>
    </row>
    <row r="43" spans="10:29">
      <c r="X43" s="40" t="s">
        <v>67</v>
      </c>
      <c r="Y43" s="40" t="s">
        <v>69</v>
      </c>
      <c r="Z43" s="40">
        <v>90</v>
      </c>
    </row>
    <row r="44" spans="10:29">
      <c r="X44" s="40" t="s">
        <v>68</v>
      </c>
      <c r="Y44" s="40" t="s">
        <v>69</v>
      </c>
      <c r="Z44" s="40">
        <v>400</v>
      </c>
    </row>
    <row r="45" spans="10:29">
      <c r="J45" s="50" t="s">
        <v>32</v>
      </c>
      <c r="K45" s="50"/>
      <c r="L45" s="50"/>
      <c r="M45" s="50"/>
      <c r="N45" s="50"/>
    </row>
    <row r="46" spans="10:29">
      <c r="J46" s="50"/>
      <c r="K46" s="50"/>
      <c r="L46" s="50"/>
      <c r="M46" s="50"/>
      <c r="N46" s="50"/>
    </row>
    <row r="47" spans="10:29">
      <c r="J47" s="50"/>
      <c r="K47" s="50"/>
      <c r="L47" s="50"/>
      <c r="M47" s="50"/>
      <c r="N47" s="50"/>
    </row>
    <row r="50" spans="10:14">
      <c r="J50" s="51" t="s">
        <v>33</v>
      </c>
      <c r="K50" s="51"/>
      <c r="L50" s="51"/>
      <c r="M50" s="51"/>
      <c r="N50" s="51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52" t="s">
        <v>37</v>
      </c>
      <c r="K58" s="52"/>
      <c r="L58" s="52"/>
      <c r="M58" s="52"/>
      <c r="N58" s="52"/>
    </row>
    <row r="59" spans="10:14">
      <c r="J59" s="53" t="s">
        <v>38</v>
      </c>
      <c r="K59" s="53"/>
      <c r="L59" s="53"/>
      <c r="M59" s="53"/>
      <c r="N59" s="53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40" t="s">
        <v>40</v>
      </c>
      <c r="L62" s="40">
        <v>1.2</v>
      </c>
    </row>
    <row r="63" spans="10:14">
      <c r="K63" s="40" t="s">
        <v>31</v>
      </c>
      <c r="L63" s="40">
        <f>L61^(1/4)*L62*(N27^0.5)</f>
        <v>5.4359539730460947E-2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R7:T7"/>
    <mergeCell ref="J8:L8"/>
    <mergeCell ref="R8:U8"/>
    <mergeCell ref="J9:M9"/>
    <mergeCell ref="R9:S9"/>
    <mergeCell ref="J10:L10"/>
    <mergeCell ref="R10:T10"/>
    <mergeCell ref="A1:C1"/>
    <mergeCell ref="E1:H1"/>
    <mergeCell ref="J1:O1"/>
    <mergeCell ref="R1:U1"/>
    <mergeCell ref="A2:B2"/>
    <mergeCell ref="J3:N3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10241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Burritizinho</vt:lpstr>
      <vt:lpstr>Lages Sobrado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2012-09-13T18:43:16Z</dcterms:created>
  <dcterms:modified xsi:type="dcterms:W3CDTF">2012-10-29T03:12:11Z</dcterms:modified>
</cp:coreProperties>
</file>